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:\Rundschreiben\2022\AZE Kirchenpflegen_39 Std\"/>
    </mc:Choice>
  </mc:AlternateContent>
  <xr:revisionPtr revIDLastSave="0" documentId="13_ncr:1_{3931CA3F-44DC-49CD-ACA8-61E05F3A600F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GF-DA" sheetId="4" r:id="rId1"/>
    <sheet name="Zus_fass" sheetId="1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1" i="4" l="1"/>
  <c r="P92" i="4" s="1"/>
  <c r="P155" i="4"/>
  <c r="P154" i="4"/>
  <c r="P73" i="4"/>
  <c r="K137" i="4"/>
  <c r="P144" i="4"/>
  <c r="L146" i="4"/>
  <c r="P146" i="4" s="1"/>
  <c r="P151" i="4"/>
  <c r="P101" i="4"/>
  <c r="P102" i="4"/>
  <c r="P107" i="4"/>
  <c r="P109" i="4"/>
  <c r="P118" i="4"/>
  <c r="P125" i="4"/>
  <c r="P126" i="4"/>
  <c r="P127" i="4"/>
  <c r="P129" i="4"/>
  <c r="P130" i="4"/>
  <c r="P25" i="4"/>
  <c r="F13" i="1"/>
  <c r="H13" i="1" s="1"/>
  <c r="I32" i="4"/>
  <c r="I40" i="4"/>
  <c r="L32" i="4"/>
  <c r="L40" i="4" s="1"/>
  <c r="P56" i="4"/>
  <c r="F15" i="1" s="1"/>
  <c r="P65" i="4"/>
  <c r="P70" i="4"/>
  <c r="P76" i="4"/>
  <c r="P78" i="4"/>
  <c r="P84" i="4"/>
  <c r="P136" i="4"/>
  <c r="F18" i="1" s="1"/>
  <c r="P135" i="4"/>
  <c r="P175" i="4"/>
  <c r="P177" i="4" s="1"/>
  <c r="L39" i="4"/>
  <c r="L38" i="4"/>
  <c r="L37" i="4"/>
  <c r="L36" i="4"/>
  <c r="L35" i="4"/>
  <c r="L34" i="4"/>
  <c r="L33" i="4"/>
  <c r="I39" i="4"/>
  <c r="M39" i="4" s="1"/>
  <c r="I38" i="4"/>
  <c r="M38" i="4"/>
  <c r="I37" i="4"/>
  <c r="M37" i="4" s="1"/>
  <c r="I36" i="4"/>
  <c r="M36" i="4" s="1"/>
  <c r="I35" i="4"/>
  <c r="M35" i="4" s="1"/>
  <c r="I34" i="4"/>
  <c r="M34" i="4" s="1"/>
  <c r="I33" i="4"/>
  <c r="M33" i="4" s="1"/>
  <c r="G40" i="4"/>
  <c r="G3" i="1"/>
  <c r="M32" i="4"/>
  <c r="M40" i="4" s="1"/>
  <c r="P40" i="4" s="1"/>
  <c r="F14" i="1" s="1"/>
  <c r="F16" i="1" l="1"/>
  <c r="F17" i="1"/>
  <c r="H18" i="1"/>
  <c r="H16" i="1"/>
  <c r="F22" i="1"/>
  <c r="F23" i="1" s="1"/>
  <c r="G15" i="1" s="1"/>
  <c r="H17" i="1"/>
  <c r="H14" i="1"/>
  <c r="H15" i="1"/>
  <c r="G17" i="1" l="1"/>
  <c r="G18" i="1"/>
  <c r="G13" i="1"/>
  <c r="G14" i="1"/>
  <c r="G16" i="1"/>
  <c r="H22" i="1"/>
  <c r="H23" i="1" s="1"/>
  <c r="G22" i="1"/>
  <c r="G23" i="1" l="1"/>
</calcChain>
</file>

<file path=xl/sharedStrings.xml><?xml version="1.0" encoding="utf-8"?>
<sst xmlns="http://schemas.openxmlformats.org/spreadsheetml/2006/main" count="412" uniqueCount="327">
  <si>
    <t xml:space="preserve">VEREINIGUNG EVANGELISCHER KIRCHENPFLEGER UND KIRCHENPFLEGERINNEN IN WÜRTTEMBERG E. V. </t>
  </si>
  <si>
    <t>1.</t>
  </si>
  <si>
    <t>1.1</t>
  </si>
  <si>
    <t xml:space="preserve">1.3 </t>
  </si>
  <si>
    <t>2.</t>
  </si>
  <si>
    <t>2.1</t>
  </si>
  <si>
    <t xml:space="preserve">Std. </t>
  </si>
  <si>
    <t>2.2</t>
  </si>
  <si>
    <t>2.2.1</t>
  </si>
  <si>
    <t xml:space="preserve">Dienstbesprechungen: </t>
  </si>
  <si>
    <t>jährlich</t>
  </si>
  <si>
    <t>Std.</t>
  </si>
  <si>
    <t>2.2.2</t>
  </si>
  <si>
    <t xml:space="preserve">Verhandlungen und Vertretungsaufgaben mit Kommunen, Land, </t>
  </si>
  <si>
    <t>2.2.3</t>
  </si>
  <si>
    <t>2.2.4</t>
  </si>
  <si>
    <t>2.2.5</t>
  </si>
  <si>
    <t>Kundendienst für Maschinen, Geräte, Telefon- u. Telefaxanschlüsse,</t>
  </si>
  <si>
    <t>2.2.6</t>
  </si>
  <si>
    <t>3.</t>
  </si>
  <si>
    <t>3.1</t>
  </si>
  <si>
    <t>3.1.1</t>
  </si>
  <si>
    <t>Anträge an Zuschussgeber, Verwendungsnachweise</t>
  </si>
  <si>
    <t>3.2.</t>
  </si>
  <si>
    <t>3.2.1</t>
  </si>
  <si>
    <t>Zahl der Buchungen pro Jahr</t>
  </si>
  <si>
    <t>3.2.3</t>
  </si>
  <si>
    <t>3.2.5</t>
  </si>
  <si>
    <t>Abrechnungen mit Kommunen, kirchl. Einrichtungen u.a.</t>
  </si>
  <si>
    <t>3.2.7</t>
  </si>
  <si>
    <t>3.2.8</t>
  </si>
  <si>
    <t>Erledigung von Prüfungsbemerkungen</t>
  </si>
  <si>
    <t>3.3</t>
  </si>
  <si>
    <t>4.</t>
  </si>
  <si>
    <t>ja  /  nein</t>
  </si>
  <si>
    <t>4.1</t>
  </si>
  <si>
    <t>4.1.1</t>
  </si>
  <si>
    <t>pro 10 Mitarbeiter</t>
  </si>
  <si>
    <t>2,0</t>
  </si>
  <si>
    <t>4.1.2</t>
  </si>
  <si>
    <t>4.2.1</t>
  </si>
  <si>
    <t>Stellenausschreibung, Bewerbervorauswahl, Vorstellungsgespräch,</t>
  </si>
  <si>
    <t>4.3</t>
  </si>
  <si>
    <t>4.3.1</t>
  </si>
  <si>
    <t>Einstellung, Anstellungsvertrag, Dienstanweisung,</t>
  </si>
  <si>
    <t>4.3.2</t>
  </si>
  <si>
    <t>Meldungen: z.B. Schwerbehindertengesetz,</t>
  </si>
  <si>
    <t>4.3.4</t>
  </si>
  <si>
    <t>Arbeitsstreitigkeiten, Versetzung, Kündigung, Abmahnung</t>
  </si>
  <si>
    <t>Förderung der Betriebsgemeinschaft, Mitarbeitervertretung</t>
  </si>
  <si>
    <t>(besond. Berechnung d. Arbeitsentgelts, Sozialleistungen-</t>
  </si>
  <si>
    <t>Gehaltsvorschüsse u. ä., Beihilfen-, auch Zeugnisse)</t>
  </si>
  <si>
    <t>5.</t>
  </si>
  <si>
    <t>5.10</t>
  </si>
  <si>
    <t>5.11</t>
  </si>
  <si>
    <t>7.</t>
  </si>
  <si>
    <t>9.</t>
  </si>
  <si>
    <t>Jahres-</t>
  </si>
  <si>
    <t>stunden</t>
  </si>
  <si>
    <t>=</t>
  </si>
  <si>
    <t xml:space="preserve">x </t>
  </si>
  <si>
    <t>Jahresstd. =</t>
  </si>
  <si>
    <t xml:space="preserve">jährlich </t>
  </si>
  <si>
    <t xml:space="preserve"> - wenn nein: wer ist Meldestelle?</t>
  </si>
  <si>
    <t xml:space="preserve"> Jahresstunden</t>
  </si>
  <si>
    <t xml:space="preserve"> je </t>
  </si>
  <si>
    <t xml:space="preserve"> Stunden</t>
  </si>
  <si>
    <t>Jahresstunden</t>
  </si>
  <si>
    <t xml:space="preserve">Mitarbeiter x </t>
  </si>
  <si>
    <t>12</t>
  </si>
  <si>
    <t>10</t>
  </si>
  <si>
    <t>Zahl der</t>
  </si>
  <si>
    <t>jew. Gebäude</t>
  </si>
  <si>
    <t xml:space="preserve"> x Jahres-</t>
  </si>
  <si>
    <t>Jahresstdn.</t>
  </si>
  <si>
    <t>. . . . . . . . . . . . . . . . . . . . . . . . . . . . . . . . . . . . . . . . . . . . . . . . . . . . . . . . . .</t>
  </si>
  <si>
    <t>ergibt Gesamtjahresstunden</t>
  </si>
  <si>
    <t xml:space="preserve">bei einer durchschnittlichen Nettoarbeitszeit von </t>
  </si>
  <si>
    <t xml:space="preserve">Jahresstunden ergibt dies eine </t>
  </si>
  <si>
    <t xml:space="preserve">dienstliche Inanspruchnahme von </t>
  </si>
  <si>
    <t xml:space="preserve">. . . . . . . . . . . . . . . . . . </t>
  </si>
  <si>
    <t>(Unterschrift)</t>
  </si>
  <si>
    <t xml:space="preserve">Fälle x </t>
  </si>
  <si>
    <t>Buchungen</t>
  </si>
  <si>
    <t xml:space="preserve">Vorh. p. a. </t>
  </si>
  <si>
    <t>3,5</t>
  </si>
  <si>
    <t xml:space="preserve">Zahl der jährl. </t>
  </si>
  <si>
    <t xml:space="preserve">Sitzungen </t>
  </si>
  <si>
    <t xml:space="preserve">insgesamt </t>
  </si>
  <si>
    <t>Schriftführer</t>
  </si>
  <si>
    <t xml:space="preserve">(bei Abweichung von den Rahmensätzen bitte kurz erläutern) </t>
  </si>
  <si>
    <t>2.2.7</t>
  </si>
  <si>
    <t>Euro</t>
  </si>
  <si>
    <t xml:space="preserve"> geteilt d. 200</t>
  </si>
  <si>
    <r>
      <t>mindestens</t>
    </r>
    <r>
      <rPr>
        <sz val="12"/>
        <rFont val="Arial"/>
        <family val="2"/>
      </rPr>
      <t xml:space="preserve"> jedoch </t>
    </r>
  </si>
  <si>
    <r>
      <t xml:space="preserve"> </t>
    </r>
    <r>
      <rPr>
        <b/>
        <sz val="8"/>
        <rFont val="Arial"/>
        <family val="2"/>
      </rPr>
      <t>Mill</t>
    </r>
    <r>
      <rPr>
        <sz val="8"/>
        <rFont val="Arial"/>
        <family val="2"/>
      </rPr>
      <t xml:space="preserve">. </t>
    </r>
    <r>
      <rPr>
        <b/>
        <sz val="8"/>
        <rFont val="Arial"/>
        <family val="2"/>
      </rPr>
      <t>Euro</t>
    </r>
    <r>
      <rPr>
        <sz val="8"/>
        <rFont val="Arial"/>
        <family val="2"/>
      </rPr>
      <t xml:space="preserve"> = </t>
    </r>
  </si>
  <si>
    <t>9.3</t>
  </si>
  <si>
    <t>(pro 200 Buchungen 1 Jahresstunde)</t>
  </si>
  <si>
    <t>8.</t>
  </si>
  <si>
    <t>9.4</t>
  </si>
  <si>
    <t>(Geldanlagen, Schuldentilgung, Wertpapierverwaltung)</t>
  </si>
  <si>
    <t>Ermittlung der Personalkosten (Personalkostenhochrechnung)</t>
  </si>
  <si>
    <t xml:space="preserve">  </t>
  </si>
  <si>
    <t>*Anmerkung:</t>
  </si>
  <si>
    <t>Vorbereitung der Vorstellungsgespräche einschl. Vergütungsberechnung, MAV</t>
  </si>
  <si>
    <t>pro Mitarbeiter</t>
  </si>
  <si>
    <t>4.3.5</t>
  </si>
  <si>
    <t xml:space="preserve">Zahlungsverkehr, Buchungen, Fertigung der Rechnungsbelege </t>
  </si>
  <si>
    <t>Personalbedarf, Stellenplan, Stellenbewertung, Arbeitszeitermittlung</t>
  </si>
  <si>
    <t>Fort- u. Weiterbildung, Teilnahme an Mitgliederversammlungen, Mitarbeiterversammlungen</t>
  </si>
  <si>
    <t>(bei externer Wohnungsverwaltung 50 %)</t>
  </si>
  <si>
    <t>50 - 150</t>
  </si>
  <si>
    <t>9.5</t>
  </si>
  <si>
    <t>9.6</t>
  </si>
  <si>
    <t xml:space="preserve"> </t>
  </si>
  <si>
    <t>6 - 18 Jahresst.</t>
  </si>
  <si>
    <t>Mitarb.x40Std. bei Vollbesch.</t>
  </si>
  <si>
    <t xml:space="preserve">   </t>
  </si>
  <si>
    <t>12 bis 30</t>
  </si>
  <si>
    <t>31. 12.</t>
  </si>
  <si>
    <t>20 - 60</t>
  </si>
  <si>
    <t>0 - 40</t>
  </si>
  <si>
    <t>10 - 30</t>
  </si>
  <si>
    <t>20 - 220</t>
  </si>
  <si>
    <t>pro Abrechungsfall bis zu 6 Stunden</t>
  </si>
  <si>
    <t xml:space="preserve"> x 1,5 Stdn.</t>
  </si>
  <si>
    <t xml:space="preserve">x 15 Stdn. </t>
  </si>
  <si>
    <t xml:space="preserve">Anzahl der  </t>
  </si>
  <si>
    <r>
      <t>Personen</t>
    </r>
    <r>
      <rPr>
        <sz val="12"/>
        <rFont val="Arial"/>
        <family val="2"/>
      </rPr>
      <t xml:space="preserve"> lt. Stellenplan</t>
    </r>
  </si>
  <si>
    <t>Zeitaufwand  in Stunden *</t>
  </si>
  <si>
    <t>pro Sitzung</t>
  </si>
  <si>
    <t xml:space="preserve">pro Jahr </t>
  </si>
  <si>
    <t xml:space="preserve">ja / nein </t>
  </si>
  <si>
    <t>zusätzl. Zeitaufw. Protokollf. Stdn.</t>
  </si>
  <si>
    <t xml:space="preserve">pro Sitzung </t>
  </si>
  <si>
    <t xml:space="preserve">insg. in Stunden </t>
  </si>
  <si>
    <t xml:space="preserve">jährl. Zeitaufw. </t>
  </si>
  <si>
    <t xml:space="preserve">Allgemeine Verwaltung </t>
  </si>
  <si>
    <t xml:space="preserve">EDV-Wartung (pro EDV-Arbeitsplatz 20 Jahresstunden) </t>
  </si>
  <si>
    <t>Kassen- und Rechnungswesen</t>
  </si>
  <si>
    <t>Geldvermögensverwaltung, Kassendisposition</t>
  </si>
  <si>
    <t xml:space="preserve">je Million Euro </t>
  </si>
  <si>
    <t xml:space="preserve">Jahresstunden </t>
  </si>
  <si>
    <t>Meldestelle für ZGASt*:</t>
  </si>
  <si>
    <t>Personalplanung</t>
  </si>
  <si>
    <t>Personalführung</t>
  </si>
  <si>
    <t>Führen der Personalakten</t>
  </si>
  <si>
    <t>Stellenbeschreibung</t>
  </si>
  <si>
    <t>Positionen (z. B. 2.1 , 3.2.1) noch nicht berücksichtigt ist</t>
  </si>
  <si>
    <t xml:space="preserve">Gremium </t>
  </si>
  <si>
    <t>pro Abrechnungsfall 5 - 15 Jahresstunden</t>
  </si>
  <si>
    <t>Bauvorhaben werden unter Abschnitt 6 erfasst</t>
  </si>
  <si>
    <r>
      <t xml:space="preserve">Personalverwaltung </t>
    </r>
    <r>
      <rPr>
        <sz val="12"/>
        <rFont val="Arial"/>
        <family val="2"/>
      </rPr>
      <t>(einschl. Stellen f. freiw. soz. Jahr)</t>
    </r>
  </si>
  <si>
    <t>Personalwesen</t>
  </si>
  <si>
    <t>Liegenschaftsverwaltung einschl. laufender Bauunterhaltung</t>
  </si>
  <si>
    <t xml:space="preserve">Bauschau und Ersatzbeschaffung von Inventar </t>
  </si>
  <si>
    <t xml:space="preserve">Besondere Aufgaben </t>
  </si>
  <si>
    <t xml:space="preserve">entfällt wenn durch KVSt gemacht </t>
  </si>
  <si>
    <t xml:space="preserve">1/2 wenn Meldestelle KVSt </t>
  </si>
  <si>
    <t>4.2</t>
  </si>
  <si>
    <t xml:space="preserve">Wo Rahmensätze angegeben sind ist in begründeten Fällen eine Abweichung nach unten und oben möglich, Abweichungen sind zu erläutern. </t>
  </si>
  <si>
    <t xml:space="preserve">Sockelbetrag </t>
  </si>
  <si>
    <t xml:space="preserve">zusätzlich pro 1.000 Buchungen </t>
  </si>
  <si>
    <t xml:space="preserve"> Jahresstunden </t>
  </si>
  <si>
    <t xml:space="preserve">Vorbereitung der Rechnungsprüfung, Begleitung der Rechnungsprüfung </t>
  </si>
  <si>
    <t xml:space="preserve">10 </t>
  </si>
  <si>
    <t>Durchschnittlich pro Jahr zu besetzende Stellen (nach Erfahrungswerten)</t>
  </si>
  <si>
    <t>(von den eingetragenen Werten abweichende Vorschläge sind ggf. zu erläutern)</t>
  </si>
  <si>
    <t xml:space="preserve">                       (Datum) </t>
  </si>
  <si>
    <t xml:space="preserve">          (Bemerkungen, z. B. abweichende Meinung zu einzelnen Sätzen)</t>
  </si>
  <si>
    <t xml:space="preserve">. . . . . . . . . . . . . . . . . . . . . . . . . . . . </t>
  </si>
  <si>
    <t xml:space="preserve">               (Unterschrift KGR-Vors.)</t>
  </si>
  <si>
    <t>. . . . . . . . . . . . . . . . . . . . . . . . . . . . . . . . . . . . . . . . . . . . . . . . . . . . . . . . . . . . . . . . . . . . . . . . . . .</t>
  </si>
  <si>
    <t xml:space="preserve">Hausdruckerei und Sonstiges </t>
  </si>
  <si>
    <t>40 - 80 Std.</t>
  </si>
  <si>
    <t>3.2.9</t>
  </si>
  <si>
    <t>Personalgewinnung u. -anstellung</t>
  </si>
  <si>
    <t>4.2.2</t>
  </si>
  <si>
    <t xml:space="preserve">Einweisung an ZGASt </t>
  </si>
  <si>
    <t xml:space="preserve">Stunden </t>
  </si>
  <si>
    <t>pro durchschn. pro Jahr zu besetzende Stelle 4,5 Jahresstunden (s.4.2.1)</t>
  </si>
  <si>
    <r>
      <t xml:space="preserve">1/4 wenn Meldestelle KVSt       </t>
    </r>
    <r>
      <rPr>
        <sz val="12"/>
        <rFont val="Arial"/>
        <family val="2"/>
      </rPr>
      <t>je</t>
    </r>
  </si>
  <si>
    <t xml:space="preserve">Zeitaufwand nach Erfahrungswerten (Jahresdurchschnitt) </t>
  </si>
  <si>
    <t xml:space="preserve">Zusammenfassung nach Arbeitsbereichen </t>
  </si>
  <si>
    <t xml:space="preserve">1. </t>
  </si>
  <si>
    <t xml:space="preserve">Gremienarbeit </t>
  </si>
  <si>
    <t xml:space="preserve">Finanzwesen </t>
  </si>
  <si>
    <t>Liegenschaftsverw. einschl. laufender Bauunterhaltung</t>
  </si>
  <si>
    <t xml:space="preserve">6. </t>
  </si>
  <si>
    <t xml:space="preserve">9. </t>
  </si>
  <si>
    <t xml:space="preserve">ergibt Gesamtsumme </t>
  </si>
  <si>
    <t xml:space="preserve">ergibt in Prozent </t>
  </si>
  <si>
    <t>der Gesamt-</t>
  </si>
  <si>
    <t xml:space="preserve">stdn. </t>
  </si>
  <si>
    <t xml:space="preserve">einer </t>
  </si>
  <si>
    <t>100%-Stelle</t>
  </si>
  <si>
    <t xml:space="preserve">Jahresstdn. </t>
  </si>
  <si>
    <t xml:space="preserve">Basis für die Umrechnung auf die Prozente an einer 100%-Stelle sind </t>
  </si>
  <si>
    <t xml:space="preserve">Abschlag mit 1/2, wenn KVSt den Entwurf erstellt </t>
  </si>
  <si>
    <t xml:space="preserve">Abschlag mit 75 % wenn KVSt Meldestelle ist </t>
  </si>
  <si>
    <t>Zahl der Gebäude insgesamt (nur nachrichtlich für Bewertung)</t>
  </si>
  <si>
    <t>. . . . . . . . . . . . . . . . . . . . . . . . . . . . .</t>
  </si>
  <si>
    <t xml:space="preserve">Weitere ständige Aufgaben </t>
  </si>
  <si>
    <t xml:space="preserve">Vorschlag zur Berechnung des Zeitaufwands für </t>
  </si>
  <si>
    <r>
      <t xml:space="preserve">Der Vorschlag ist Grundlage zur Berechnung des Zeitaufwands </t>
    </r>
    <r>
      <rPr>
        <b/>
        <sz val="12"/>
        <rFont val="Arial"/>
        <family val="2"/>
      </rPr>
      <t>aller</t>
    </r>
    <r>
      <rPr>
        <sz val="12"/>
        <rFont val="Arial"/>
        <family val="2"/>
      </rPr>
      <t xml:space="preserve">  Verwaltungsmitarbeiter/innen einer Diakoniestation im Zeitraum eines Jahres.</t>
    </r>
  </si>
  <si>
    <t>Er soll die notwendigen Beschlüsse der zuständigen Gremien unterstützen.</t>
  </si>
  <si>
    <t>Bei kombinierten Dienstaufträgen wird für die Kirchenpflege, Kirchenbezirkskasse oder andere Einrichtungen ein extra Bogen erstellt (s. Abschn. 10).</t>
  </si>
  <si>
    <t xml:space="preserve">Angaben über das Einzugsgebiet </t>
  </si>
  <si>
    <t xml:space="preserve">Einwohnerzahl des Einzugsgebiets auf </t>
  </si>
  <si>
    <t>Einwohner</t>
  </si>
  <si>
    <t xml:space="preserve">Diakoniestation mit </t>
  </si>
  <si>
    <t xml:space="preserve">örtlich getrennten Pflegestützpunkten oder Außenstellen </t>
  </si>
  <si>
    <t>Zuschlag je Außenstelle; nur Mehraufwand, der in den folgenden</t>
  </si>
  <si>
    <t xml:space="preserve">Außenst. x </t>
  </si>
  <si>
    <t>Aufgaben der Diakoniestation</t>
  </si>
  <si>
    <t>mit PDL, EL, Verw.leitung etc.</t>
  </si>
  <si>
    <t>50 - 100</t>
  </si>
  <si>
    <t xml:space="preserve">mit den Mitarbeitenden der Diakoniestation </t>
  </si>
  <si>
    <t>8 - 20</t>
  </si>
  <si>
    <t xml:space="preserve">kirchl. Institutionen, Krankenpflegevereine, Ökumene u. a. </t>
  </si>
  <si>
    <t>Innere Organisation (Registratur u. Adressverwaltung, Posteingang, Postausgang)</t>
  </si>
  <si>
    <t>Versicherungsfragen mit Regulierung von Schadensfällen (ohne Fuhrpark)</t>
  </si>
  <si>
    <t xml:space="preserve">Materialbeschaffung u. Unterhaltung v. beweglichem Vermögen </t>
  </si>
  <si>
    <t>pro vollbesch. Mitarbeiter/in der Verwaltung 40 Jahresstunden</t>
  </si>
  <si>
    <t>Wirtschaftsplan, Aufstellen des Wirtschaftsplans mit Anlagen</t>
  </si>
  <si>
    <t xml:space="preserve"> Haushaltsvolumen </t>
  </si>
  <si>
    <t>Information der bewirtschaftenden Stellen, pro 100 Buchungskonten aller Kostenstellen 25 Jahresstunden</t>
  </si>
  <si>
    <t>B-Konten</t>
  </si>
  <si>
    <t>Kassendisposition, Kassensturz</t>
  </si>
  <si>
    <t>Monatliche Auswertung, Controlling</t>
  </si>
  <si>
    <t>24 - 60 Std.</t>
  </si>
  <si>
    <t>Beauftragte(r) für den Haushalt (VO HHO Ziff. 2), Aufstellen des WirtschaftsPl-Entwurfs mit Anlagen,</t>
  </si>
  <si>
    <t>öffentl. Bekanntmachung u. Auflegung des WirtschaftsPl nach Feststellung u. Genehmigung, Mittelfristige Finanzplanung</t>
  </si>
  <si>
    <t>Falls GF. Anordnungsbefugnis hat Zuschlag f. Kassenanordnungen, Kassenaufsicht</t>
  </si>
  <si>
    <r>
      <t xml:space="preserve">Abschluß der Jahresrechnung: </t>
    </r>
    <r>
      <rPr>
        <sz val="12"/>
        <rFont val="Arial"/>
        <family val="2"/>
      </rPr>
      <t xml:space="preserve">Abschreibungen, Rechnungsabgrenzung, Rückstellungen </t>
    </r>
  </si>
  <si>
    <t>Wenn Diak.stat. nicht Meldestelle ist, oder die Aufgaben von einer anderen Stelle wahrgenommen werden (z. B. KVST, Geschäftsführendes Pfarramt) sind die Sätze entsprechend zu reduzieren</t>
  </si>
  <si>
    <t xml:space="preserve">(Abschlag, wenn die Arbeiten teilweise von anderer Dienststelle erledigt werden) </t>
  </si>
  <si>
    <t xml:space="preserve">Zeitzuschläge, Urlaubsplanung, Dienstbefreiung, Fort- u. Weiterbildung, </t>
  </si>
  <si>
    <t>4,0</t>
  </si>
  <si>
    <r>
      <t>Dauernd</t>
    </r>
    <r>
      <rPr>
        <sz val="12"/>
        <rFont val="Arial"/>
        <family val="2"/>
      </rPr>
      <t xml:space="preserve"> nach Einzelleistungen vergütete Nachbarschaftshilfen auf GfB-Basis</t>
    </r>
  </si>
  <si>
    <t>x 1,5 Stdn.</t>
  </si>
  <si>
    <t>2,5</t>
  </si>
  <si>
    <t xml:space="preserve">Die Ziffern in der Randleiste entsprechen der Berechnung für die Kirchenpflege und sind daher nicht immer fortlaufend. </t>
  </si>
  <si>
    <t>Die folgenden Positionen werden bei gemeinsamen Dienststellen nur berücksichtigt, wenn sie nicht schon bei der Kirchenpflege oder Kibez.kasse berücksichtigt sind.</t>
  </si>
  <si>
    <r>
      <t>Wohnungsverwaltung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für vermietete Wohnungen </t>
    </r>
  </si>
  <si>
    <t xml:space="preserve">Verwaltung von Gebäuden </t>
  </si>
  <si>
    <t>Patientenverwaltung, Vertragswesen, Leistungsabrechnung</t>
  </si>
  <si>
    <t>9.3.1</t>
  </si>
  <si>
    <t>0,1</t>
  </si>
  <si>
    <t xml:space="preserve">Leistungsabrechnung (Stammdatenerfassung, Leistungsnachweis, Rechnung einschl. Rückfragen, rückwirkende </t>
  </si>
  <si>
    <t xml:space="preserve">Einstufung durch MD, Rechnungskorrekturen, Mahnwesen) </t>
  </si>
  <si>
    <t>Patienten</t>
  </si>
  <si>
    <t>9.3.2</t>
  </si>
  <si>
    <t>9.3.3</t>
  </si>
  <si>
    <t xml:space="preserve">Schadensfällen und Betriebskosten) </t>
  </si>
  <si>
    <t>Fahrzeuge</t>
  </si>
  <si>
    <t>Mitarb.</t>
  </si>
  <si>
    <t xml:space="preserve">EDV-Systemverwaltung </t>
  </si>
  <si>
    <t>9.3.4</t>
  </si>
  <si>
    <t>Buchhaltungsprogramm</t>
  </si>
  <si>
    <t>20</t>
  </si>
  <si>
    <t>Leistungsabrechnungsprogramm</t>
  </si>
  <si>
    <t>Programm für Dienstplan, Tourenplan, Arbeitszeitnachweis</t>
  </si>
  <si>
    <t>Mobile Datenerfassungsgeräte</t>
  </si>
  <si>
    <r>
      <t>Fuhrpark</t>
    </r>
    <r>
      <rPr>
        <sz val="12"/>
        <rFont val="Arial"/>
        <family val="2"/>
      </rPr>
      <t xml:space="preserve"> (Anschaffung, Wiederbeschaffung, Leasing, Kundendienst, Reparaturen, TÜV, Abwicklung von </t>
    </r>
  </si>
  <si>
    <t xml:space="preserve">0 - 20 </t>
  </si>
  <si>
    <r>
      <t>Öffentlichkeitsarbeit</t>
    </r>
    <r>
      <rPr>
        <sz val="12"/>
        <rFont val="Arial"/>
        <family val="2"/>
      </rPr>
      <t xml:space="preserve"> (z. B. Pressekontakte, Gemeindebriefe, Marketing, Internet-Homepage)</t>
    </r>
  </si>
  <si>
    <t xml:space="preserve">Sonstige nicht jährlich wahrzunehmende Aufgaben </t>
  </si>
  <si>
    <t xml:space="preserve">(die Additionsformel wird durch Eintrag im Feld 2.2.1 aktiviert, sonst leer als Vordruck) </t>
  </si>
  <si>
    <t>Geschäftsführer/in:</t>
  </si>
  <si>
    <t>Struktur</t>
  </si>
  <si>
    <t xml:space="preserve">       entfällt bei Diakoniestationen</t>
  </si>
  <si>
    <t>Diakoniestation</t>
  </si>
  <si>
    <t xml:space="preserve">Berechnung des Zeitaufwands für die Geschäftsführung in einer Diakonie-/Sozialstation </t>
  </si>
  <si>
    <t xml:space="preserve">Diakonie-/Sozialstation </t>
  </si>
  <si>
    <t>4.4</t>
  </si>
  <si>
    <t>3.2.21</t>
  </si>
  <si>
    <t>3.2.22</t>
  </si>
  <si>
    <t>Zuwendungsbestätigungen (pro 100 Fälle 8 Jahresstunden)</t>
  </si>
  <si>
    <t>Fälle x 0,08 Jahresstunden</t>
  </si>
  <si>
    <t>die Geschäftsführung / Verwaltung in einer Diakonie-/Sozialstation</t>
  </si>
  <si>
    <r>
      <t>Gremienarbeit</t>
    </r>
    <r>
      <rPr>
        <sz val="9"/>
        <rFont val="Arial"/>
        <family val="2"/>
      </rPr>
      <t xml:space="preserve"> (Nur für Gremien, in denen der Geschäftsführer oder Mitarb. der Verwaltung einen Sitz kraft Amtes haben. Gremien einzeln aufführen. )</t>
    </r>
  </si>
  <si>
    <t>*Zeitaufwand (Vorbereitung der Tagesordnung und der Sitzungsunterlagen)</t>
  </si>
  <si>
    <t>(eine Abrechnung mit mehreren Rechtsträgern wird nur einfach gezählt)</t>
  </si>
  <si>
    <t>Wenn Abschluß durch Dritte (z. B. KVSt, Steuerberater)  erfolgt, Abschlag in Höhe der halben Sätze d. beiden Positionen</t>
  </si>
  <si>
    <t xml:space="preserve">(nach Zahl der Personen, insg. max. Zahl nach 4.0) </t>
  </si>
  <si>
    <r>
      <t xml:space="preserve"> (ohne Aushilfen und NBH-Mitarb. nach § 3 Nr. 26 EStG, </t>
    </r>
    <r>
      <rPr>
        <sz val="9"/>
        <rFont val="Arial"/>
        <family val="2"/>
      </rPr>
      <t xml:space="preserve">bei starken Schwankungen Durchschnitt d. letzten 3 Jahre) </t>
    </r>
  </si>
  <si>
    <r>
      <t>Zahl der Patienten (</t>
    </r>
    <r>
      <rPr>
        <sz val="9"/>
        <rFont val="Arial"/>
        <family val="2"/>
      </rPr>
      <t>durchschnittliche Zahl pro Monat</t>
    </r>
    <r>
      <rPr>
        <sz val="12"/>
        <rFont val="Arial"/>
        <family val="2"/>
      </rPr>
      <t xml:space="preserve">) </t>
    </r>
  </si>
  <si>
    <t xml:space="preserve">Abschlag wenn Leistungsabrechnung durch Dritte gemacht wird bis zu 50 % </t>
  </si>
  <si>
    <r>
      <t>Abrechnung der Fahrtenbücher</t>
    </r>
    <r>
      <rPr>
        <sz val="12"/>
        <rFont val="Arial"/>
        <family val="2"/>
      </rPr>
      <t xml:space="preserve"> </t>
    </r>
  </si>
  <si>
    <t>Dienstfahrten mit Privatfahrzeugen</t>
  </si>
  <si>
    <t>3</t>
  </si>
  <si>
    <t>1</t>
  </si>
  <si>
    <t xml:space="preserve">Privatfahrten mit Dienstfahrzeugen </t>
  </si>
  <si>
    <t xml:space="preserve">insg. </t>
  </si>
  <si>
    <t xml:space="preserve">10 - 20 </t>
  </si>
  <si>
    <t>(weitere ständige Aufgaben, z. B. Krankenpflegeverein, Krankenpflegeförderverein)</t>
  </si>
  <si>
    <t xml:space="preserve">je </t>
  </si>
  <si>
    <t xml:space="preserve">Abschlag 1/3 bis 50 % wenn KVSt Meldestelle ist </t>
  </si>
  <si>
    <t>(je nach Umfang der Aufgabenerledigung durch die Meldestelle)</t>
  </si>
  <si>
    <t>Abschlag 50 % aus Pos. 4.1.1 und 4.1.2 wenn Arbeiten durch KVSt erledigt werden</t>
  </si>
  <si>
    <t xml:space="preserve">Vertragswesen (Formularerstellung, Grundsatzklärungen) </t>
  </si>
  <si>
    <t>Sockel</t>
  </si>
  <si>
    <r>
      <t xml:space="preserve">Sockelbetrag für Einzelfallabklärung mit Kassen und Patienten </t>
    </r>
    <r>
      <rPr>
        <sz val="9"/>
        <rFont val="Arial"/>
        <family val="2"/>
      </rPr>
      <t>(wenn dies durch GF/Verw. gemacht wird)</t>
    </r>
  </si>
  <si>
    <t>Berechnung = pro 100 Buchungen = 6 Jahresstunden</t>
  </si>
  <si>
    <t>6</t>
  </si>
  <si>
    <t>Vors. :</t>
  </si>
  <si>
    <t xml:space="preserve">Beschlossen im KGR mit Kipfl. am </t>
  </si>
  <si>
    <t>Bundesfreiwilligendienst, pro Stelle 15 Jahresstunden</t>
  </si>
  <si>
    <t>Bufdi-Stellen</t>
  </si>
  <si>
    <t>Dienstjubiläen</t>
  </si>
  <si>
    <t>Personen durchschnittlich pro Jahr</t>
  </si>
  <si>
    <t>Darin berücksichtigt sind die nach KAO zustehenden Urlaubs- und AZV-Tage, dienstfreie Tage sowie Krankheits- und andere Fehlzeiten</t>
  </si>
  <si>
    <t xml:space="preserve">Für eine/n vollbeschäftige/n Mitarbeiterin/Mitarbeiter werden 1.605 Jahresstunden angenommen. </t>
  </si>
  <si>
    <t>Stand 1. Januar 2018 (angepasst auf 39h / Woche zum 1.1.2023)</t>
  </si>
  <si>
    <t>Vor-Ort-Auszahlungen (Vertretungen)</t>
  </si>
  <si>
    <t>(u.a. örtl. Arbeitssicherheitsvorschriften einschl. Prüfung Feuerlöscher, Rauchmelder, Fluchtwege, Beleuchtung u. Brandschutz etc.)</t>
  </si>
  <si>
    <t>Arbeitsschutz( Gefährdungsbeurteilungen, Unterweisungen)</t>
  </si>
  <si>
    <t xml:space="preserve">Arbeitsplatzgestaltung, Arbeitsschutz, Arbeitszeit(-nachweise), Dienstplan und </t>
  </si>
  <si>
    <t>Berufsgenossenschaften, Unfallmeldungen</t>
  </si>
  <si>
    <t>Sonstiger Aufwand (z.B. Betr.Eingl.Management BEM)</t>
  </si>
  <si>
    <t>für die Mitarbeiter, für die die GF allein verantwortlich ist (einschl. PE-Gespräche)</t>
  </si>
  <si>
    <t>für die Mitarbeiter, für die die Personalführung geteilt ist (Dienst- oder Fachaufsicht)</t>
  </si>
  <si>
    <t>Beschäftigte</t>
  </si>
  <si>
    <t>Aufgestellt durch Geschäftsführer/in in Zusammenarbeit mit Vors. und Kirchl. Verw.stelle/Regionalverwaltung</t>
  </si>
  <si>
    <t>Vertreter/in d. Kirchl. Verw.stelle/Regionalverwaltung:</t>
  </si>
  <si>
    <t xml:space="preserve">GF-Treffen auf Landkreisebene,  AG ambulante Dienste, Aufgaben im Zs-hang mit Datenschutz oder IT-Sicherheit,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</si>
</sst>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0.0"/>
    <numFmt numFmtId="166" formatCode="0.0%"/>
    <numFmt numFmtId="167" formatCode="_-* #,##0\ _D_M_-;\-* #,##0\ _D_M_-;_-* &quot;-&quot;??\ _D_M_-;_-@_-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3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1" xfId="0" applyFont="1" applyBorder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2" fontId="2" fillId="0" borderId="1" xfId="0" applyNumberFormat="1" applyFont="1" applyBorder="1"/>
    <xf numFmtId="2" fontId="2" fillId="0" borderId="0" xfId="0" applyNumberFormat="1" applyFont="1"/>
    <xf numFmtId="2" fontId="0" fillId="0" borderId="0" xfId="0" applyNumberFormat="1"/>
    <xf numFmtId="2" fontId="7" fillId="0" borderId="0" xfId="0" applyNumberFormat="1" applyFont="1"/>
    <xf numFmtId="2" fontId="2" fillId="0" borderId="0" xfId="0" applyNumberFormat="1" applyFont="1" applyBorder="1"/>
    <xf numFmtId="49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4" fontId="0" fillId="0" borderId="0" xfId="0" applyNumberForma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" fontId="0" fillId="0" borderId="3" xfId="0" applyNumberFormat="1" applyBorder="1"/>
    <xf numFmtId="0" fontId="2" fillId="0" borderId="3" xfId="0" applyFont="1" applyBorder="1"/>
    <xf numFmtId="0" fontId="2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0" fontId="7" fillId="0" borderId="0" xfId="0" applyFont="1" applyBorder="1"/>
    <xf numFmtId="0" fontId="2" fillId="0" borderId="0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3" fontId="2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49" fontId="14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right"/>
    </xf>
    <xf numFmtId="0" fontId="9" fillId="0" borderId="0" xfId="0" applyFont="1" applyBorder="1"/>
    <xf numFmtId="0" fontId="2" fillId="0" borderId="1" xfId="0" applyNumberFormat="1" applyFont="1" applyBorder="1"/>
    <xf numFmtId="0" fontId="9" fillId="0" borderId="0" xfId="0" applyFont="1" applyBorder="1" applyAlignment="1">
      <alignment horizontal="right"/>
    </xf>
    <xf numFmtId="49" fontId="10" fillId="0" borderId="0" xfId="0" applyNumberFormat="1" applyFont="1" applyBorder="1" applyAlignment="1">
      <alignment horizontal="left"/>
    </xf>
    <xf numFmtId="0" fontId="6" fillId="0" borderId="0" xfId="0" applyFont="1" applyBorder="1"/>
    <xf numFmtId="4" fontId="0" fillId="0" borderId="0" xfId="0" applyNumberForma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6" xfId="0" applyFont="1" applyBorder="1"/>
    <xf numFmtId="0" fontId="2" fillId="0" borderId="7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1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10" xfId="0" applyBorder="1"/>
    <xf numFmtId="166" fontId="0" fillId="0" borderId="0" xfId="2" applyNumberFormat="1" applyFont="1"/>
    <xf numFmtId="167" fontId="0" fillId="0" borderId="0" xfId="1" applyNumberFormat="1" applyFont="1"/>
    <xf numFmtId="166" fontId="0" fillId="0" borderId="10" xfId="2" applyNumberFormat="1" applyFont="1" applyBorder="1"/>
    <xf numFmtId="0" fontId="0" fillId="0" borderId="0" xfId="0" applyAlignment="1">
      <alignment horizontal="right"/>
    </xf>
    <xf numFmtId="0" fontId="0" fillId="0" borderId="2" xfId="0" applyBorder="1"/>
    <xf numFmtId="0" fontId="2" fillId="0" borderId="6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7" fillId="0" borderId="0" xfId="0" applyFont="1" applyFill="1" applyAlignment="1">
      <alignment horizontal="right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0" fontId="15" fillId="0" borderId="0" xfId="0" applyFont="1" applyFill="1"/>
    <xf numFmtId="0" fontId="2" fillId="0" borderId="0" xfId="0" applyFont="1" applyFill="1"/>
    <xf numFmtId="0" fontId="4" fillId="0" borderId="0" xfId="0" applyFont="1" applyAlignment="1">
      <alignment horizontal="right"/>
    </xf>
    <xf numFmtId="0" fontId="5" fillId="0" borderId="0" xfId="0" applyFont="1"/>
    <xf numFmtId="2" fontId="5" fillId="0" borderId="0" xfId="0" applyNumberFormat="1" applyFont="1"/>
    <xf numFmtId="166" fontId="5" fillId="0" borderId="0" xfId="0" applyNumberFormat="1" applyFont="1"/>
    <xf numFmtId="4" fontId="0" fillId="0" borderId="10" xfId="0" applyNumberFormat="1" applyBorder="1"/>
    <xf numFmtId="49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0" xfId="0" applyFont="1" applyFill="1"/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20" fillId="0" borderId="0" xfId="0" applyFont="1" applyFill="1"/>
    <xf numFmtId="0" fontId="10" fillId="0" borderId="0" xfId="0" applyFont="1" applyFill="1"/>
    <xf numFmtId="4" fontId="2" fillId="0" borderId="0" xfId="0" applyNumberFormat="1" applyFont="1" applyFill="1" applyBorder="1"/>
    <xf numFmtId="4" fontId="2" fillId="0" borderId="0" xfId="0" applyNumberFormat="1" applyFont="1" applyFill="1"/>
    <xf numFmtId="49" fontId="4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2" fontId="2" fillId="2" borderId="1" xfId="0" applyNumberFormat="1" applyFont="1" applyFill="1" applyBorder="1"/>
    <xf numFmtId="49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2" fontId="2" fillId="2" borderId="6" xfId="0" applyNumberFormat="1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7" fillId="2" borderId="0" xfId="0" applyFont="1" applyFill="1" applyAlignment="1">
      <alignment horizontal="left"/>
    </xf>
    <xf numFmtId="3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2" xfId="0" applyFont="1" applyFill="1" applyBorder="1" applyAlignment="1">
      <alignment horizontal="left"/>
    </xf>
    <xf numFmtId="2" fontId="0" fillId="2" borderId="1" xfId="0" applyNumberFormat="1" applyFill="1" applyBorder="1"/>
    <xf numFmtId="1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/>
    <xf numFmtId="3" fontId="2" fillId="0" borderId="0" xfId="0" applyNumberFormat="1" applyFont="1"/>
    <xf numFmtId="0" fontId="21" fillId="0" borderId="0" xfId="0" applyFont="1"/>
    <xf numFmtId="49" fontId="18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111</xdr:row>
      <xdr:rowOff>38100</xdr:rowOff>
    </xdr:from>
    <xdr:to>
      <xdr:col>7</xdr:col>
      <xdr:colOff>581025</xdr:colOff>
      <xdr:row>123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5581650" y="22336125"/>
          <a:ext cx="142875" cy="2085975"/>
        </a:xfrm>
        <a:prstGeom prst="rightBrace">
          <a:avLst>
            <a:gd name="adj1" fmla="val 1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39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1026" name="Lin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5143500" y="8134350"/>
          <a:ext cx="8001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39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1027" name="Line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V="1">
          <a:off x="6743700" y="8134350"/>
          <a:ext cx="8001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028" name="Line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V="1">
          <a:off x="7543800" y="8134350"/>
          <a:ext cx="8001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504825</xdr:colOff>
      <xdr:row>1</xdr:row>
      <xdr:rowOff>38100</xdr:rowOff>
    </xdr:from>
    <xdr:to>
      <xdr:col>15</xdr:col>
      <xdr:colOff>752475</xdr:colOff>
      <xdr:row>2</xdr:row>
      <xdr:rowOff>95250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11249025" y="247650"/>
          <a:ext cx="1076325" cy="2476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GF Diak.station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57150</xdr:rowOff>
    </xdr:from>
    <xdr:to>
      <xdr:col>1</xdr:col>
      <xdr:colOff>95250</xdr:colOff>
      <xdr:row>20</xdr:row>
      <xdr:rowOff>114300</xdr:rowOff>
    </xdr:to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/>
        </xdr:cNvSpPr>
      </xdr:nvSpPr>
      <xdr:spPr bwMode="auto">
        <a:xfrm>
          <a:off x="409575" y="3038475"/>
          <a:ext cx="76200" cy="381000"/>
        </a:xfrm>
        <a:prstGeom prst="rightBrace">
          <a:avLst>
            <a:gd name="adj1" fmla="val 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"/>
  <sheetViews>
    <sheetView tabSelected="1" view="pageLayout" zoomScaleNormal="70" workbookViewId="0">
      <selection activeCell="H8" sqref="H8"/>
    </sheetView>
  </sheetViews>
  <sheetFormatPr baseColWidth="10" defaultRowHeight="15" x14ac:dyDescent="0.2"/>
  <cols>
    <col min="1" max="1" width="7.140625" style="1" customWidth="1"/>
    <col min="2" max="5" width="11.42578125" style="2"/>
    <col min="6" max="6" width="12.28515625" style="2" customWidth="1"/>
    <col min="7" max="7" width="12" style="2" bestFit="1" customWidth="1"/>
    <col min="8" max="11" width="12" style="2" customWidth="1"/>
    <col min="12" max="12" width="13.28515625" style="2" customWidth="1"/>
    <col min="13" max="13" width="11.42578125" style="3"/>
    <col min="14" max="14" width="11.28515625" style="4" customWidth="1"/>
    <col min="15" max="15" width="12.42578125" style="5" customWidth="1"/>
    <col min="16" max="16" width="13.85546875" customWidth="1"/>
    <col min="17" max="17" width="12.42578125" style="5" customWidth="1"/>
    <col min="18" max="18" width="13.5703125" style="2" customWidth="1"/>
    <col min="19" max="16384" width="11.42578125" style="2"/>
  </cols>
  <sheetData>
    <row r="1" spans="1:17" ht="16.5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7" x14ac:dyDescent="0.2">
      <c r="A2" s="163" t="s">
        <v>314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7" s="6" customFormat="1" ht="18" x14ac:dyDescent="0.25">
      <c r="A3" s="161" t="s">
        <v>203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59"/>
    </row>
    <row r="4" spans="1:17" ht="18" x14ac:dyDescent="0.25">
      <c r="A4" s="161" t="s">
        <v>280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1:17" ht="10.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7" ht="16.899999999999999" customHeight="1" x14ac:dyDescent="0.2">
      <c r="A6" s="160" t="s">
        <v>160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</row>
    <row r="7" spans="1:17" ht="16.899999999999999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7"/>
      <c r="P7" s="57"/>
    </row>
    <row r="8" spans="1:17" s="7" customFormat="1" ht="21" customHeight="1" x14ac:dyDescent="0.2">
      <c r="A8" s="7" t="s">
        <v>274</v>
      </c>
      <c r="D8" s="128"/>
      <c r="E8" s="129"/>
      <c r="F8" s="130"/>
      <c r="K8" s="115"/>
      <c r="L8" s="115"/>
      <c r="M8" s="117"/>
      <c r="N8" s="126"/>
      <c r="O8" s="127"/>
      <c r="Q8" s="9"/>
    </row>
    <row r="9" spans="1:17" x14ac:dyDescent="0.2">
      <c r="K9" s="104"/>
      <c r="L9" s="104"/>
      <c r="M9" s="112"/>
      <c r="N9" s="113"/>
      <c r="O9" s="114"/>
    </row>
    <row r="10" spans="1:17" ht="15.75" x14ac:dyDescent="0.25">
      <c r="A10" s="1" t="s">
        <v>204</v>
      </c>
      <c r="P10" s="2"/>
    </row>
    <row r="11" spans="1:17" x14ac:dyDescent="0.2">
      <c r="A11" s="1" t="s">
        <v>205</v>
      </c>
      <c r="P11" s="2"/>
    </row>
    <row r="12" spans="1:17" x14ac:dyDescent="0.2">
      <c r="A12" s="1" t="s">
        <v>313</v>
      </c>
      <c r="P12" s="2"/>
    </row>
    <row r="13" spans="1:17" x14ac:dyDescent="0.2">
      <c r="A13" s="1" t="s">
        <v>312</v>
      </c>
      <c r="P13" s="2"/>
    </row>
    <row r="14" spans="1:17" x14ac:dyDescent="0.2">
      <c r="A14" s="1" t="s">
        <v>206</v>
      </c>
    </row>
    <row r="15" spans="1:17" x14ac:dyDescent="0.2">
      <c r="A15" s="1" t="s">
        <v>242</v>
      </c>
    </row>
    <row r="16" spans="1:17" x14ac:dyDescent="0.2">
      <c r="A16" s="1" t="s">
        <v>243</v>
      </c>
    </row>
    <row r="19" spans="1:17" s="11" customFormat="1" ht="15.75" x14ac:dyDescent="0.25">
      <c r="A19" s="10" t="s">
        <v>1</v>
      </c>
      <c r="B19" s="11" t="s">
        <v>207</v>
      </c>
      <c r="M19" s="12"/>
      <c r="N19" s="13"/>
      <c r="O19" s="14"/>
      <c r="P19" s="20" t="s">
        <v>57</v>
      </c>
      <c r="Q19" s="14"/>
    </row>
    <row r="20" spans="1:17" ht="15.75" x14ac:dyDescent="0.25">
      <c r="A20" s="1" t="s">
        <v>2</v>
      </c>
      <c r="B20" s="11" t="s">
        <v>208</v>
      </c>
      <c r="F20" s="12" t="s">
        <v>119</v>
      </c>
      <c r="G20" s="131"/>
      <c r="H20" s="11"/>
      <c r="I20" s="11"/>
      <c r="J20" s="11"/>
      <c r="K20" s="11"/>
      <c r="L20" s="132"/>
      <c r="M20" s="5" t="s">
        <v>209</v>
      </c>
      <c r="P20" s="21" t="s">
        <v>58</v>
      </c>
    </row>
    <row r="21" spans="1:17" x14ac:dyDescent="0.2">
      <c r="P21" s="2"/>
    </row>
    <row r="23" spans="1:17" ht="15.75" x14ac:dyDescent="0.25">
      <c r="B23" s="11"/>
      <c r="D23" s="3"/>
      <c r="O23" s="60"/>
      <c r="P23" s="36"/>
    </row>
    <row r="24" spans="1:17" ht="15.75" x14ac:dyDescent="0.25">
      <c r="A24" s="1" t="s">
        <v>3</v>
      </c>
      <c r="B24" s="11" t="s">
        <v>210</v>
      </c>
      <c r="E24" s="133"/>
      <c r="F24" s="2" t="s">
        <v>211</v>
      </c>
      <c r="P24" s="33"/>
    </row>
    <row r="25" spans="1:17" ht="15.75" x14ac:dyDescent="0.25">
      <c r="B25" s="11"/>
      <c r="D25" s="2" t="s">
        <v>212</v>
      </c>
      <c r="E25" s="11"/>
      <c r="L25" s="134"/>
      <c r="M25" s="43" t="s">
        <v>213</v>
      </c>
      <c r="N25" s="135"/>
      <c r="O25" s="43" t="s">
        <v>115</v>
      </c>
      <c r="P25" s="32" t="str">
        <f>IF(L25&lt;&gt;"",L25*N25,"")</f>
        <v/>
      </c>
    </row>
    <row r="26" spans="1:17" ht="15.75" x14ac:dyDescent="0.25">
      <c r="B26" s="11"/>
      <c r="D26" s="2" t="s">
        <v>148</v>
      </c>
      <c r="E26" s="11"/>
      <c r="M26" s="5"/>
      <c r="P26" s="36"/>
    </row>
    <row r="27" spans="1:17" ht="15.75" x14ac:dyDescent="0.25">
      <c r="A27" s="98"/>
      <c r="B27" s="19"/>
      <c r="C27" s="68"/>
      <c r="D27" s="19"/>
      <c r="E27" s="19"/>
      <c r="F27" s="19"/>
      <c r="G27" s="19"/>
      <c r="H27" s="19"/>
      <c r="I27" s="19"/>
      <c r="J27" s="19"/>
      <c r="K27" s="19"/>
      <c r="L27" s="52"/>
      <c r="M27" s="99"/>
      <c r="N27" s="50"/>
      <c r="O27" s="71"/>
      <c r="P27" s="19"/>
    </row>
    <row r="28" spans="1:17" s="11" customFormat="1" ht="15.75" x14ac:dyDescent="0.25">
      <c r="A28" s="10" t="s">
        <v>4</v>
      </c>
      <c r="B28" s="11" t="s">
        <v>214</v>
      </c>
      <c r="M28" s="52"/>
      <c r="N28" s="70"/>
      <c r="O28" s="14"/>
      <c r="Q28" s="14"/>
    </row>
    <row r="29" spans="1:17" ht="15.75" x14ac:dyDescent="0.25">
      <c r="A29" s="10" t="s">
        <v>5</v>
      </c>
      <c r="B29" s="11" t="s">
        <v>281</v>
      </c>
      <c r="M29" s="48"/>
      <c r="N29" s="71"/>
      <c r="P29" s="2"/>
    </row>
    <row r="30" spans="1:17" x14ac:dyDescent="0.2">
      <c r="G30" s="54" t="s">
        <v>86</v>
      </c>
      <c r="H30" s="72" t="s">
        <v>129</v>
      </c>
      <c r="I30" s="73"/>
      <c r="J30" s="74" t="s">
        <v>89</v>
      </c>
      <c r="K30" s="76" t="s">
        <v>133</v>
      </c>
      <c r="L30" s="73"/>
      <c r="M30" s="74" t="s">
        <v>136</v>
      </c>
      <c r="N30" s="48"/>
      <c r="P30" s="2"/>
    </row>
    <row r="31" spans="1:17" x14ac:dyDescent="0.2">
      <c r="C31" s="2" t="s">
        <v>149</v>
      </c>
      <c r="G31" s="55" t="s">
        <v>87</v>
      </c>
      <c r="H31" s="77" t="s">
        <v>130</v>
      </c>
      <c r="I31" s="77" t="s">
        <v>131</v>
      </c>
      <c r="J31" s="75" t="s">
        <v>132</v>
      </c>
      <c r="K31" s="77" t="s">
        <v>134</v>
      </c>
      <c r="L31" s="77" t="s">
        <v>131</v>
      </c>
      <c r="M31" s="75" t="s">
        <v>135</v>
      </c>
      <c r="N31" s="48"/>
      <c r="P31" s="2"/>
    </row>
    <row r="32" spans="1:17" ht="20.100000000000001" customHeight="1" x14ac:dyDescent="0.2">
      <c r="B32" s="136" t="s">
        <v>201</v>
      </c>
      <c r="C32" s="136"/>
      <c r="D32" s="136"/>
      <c r="E32" s="136"/>
      <c r="G32" s="137"/>
      <c r="H32" s="137"/>
      <c r="I32" s="15" t="str">
        <f>IF(G32&lt;&gt;"",G32*H32,"")</f>
        <v/>
      </c>
      <c r="J32" s="139"/>
      <c r="K32" s="137"/>
      <c r="L32" s="15" t="str">
        <f>IF(G32&lt;&gt;"",G32*K32,"")</f>
        <v/>
      </c>
      <c r="M32" s="15" t="str">
        <f>IF(I32&lt;&gt;"",I32+L32,"")</f>
        <v/>
      </c>
      <c r="N32" s="48"/>
      <c r="P32" s="2"/>
    </row>
    <row r="33" spans="1:17" ht="20.100000000000001" customHeight="1" x14ac:dyDescent="0.2">
      <c r="B33" s="136" t="s">
        <v>201</v>
      </c>
      <c r="C33" s="136"/>
      <c r="D33" s="136"/>
      <c r="E33" s="136"/>
      <c r="G33" s="137"/>
      <c r="H33" s="137"/>
      <c r="I33" s="15" t="str">
        <f t="shared" ref="I33:I39" si="0">IF(G33&lt;&gt;"",G33*H33,"")</f>
        <v/>
      </c>
      <c r="J33" s="139"/>
      <c r="K33" s="137"/>
      <c r="L33" s="15" t="str">
        <f t="shared" ref="L33:L39" si="1">IF(G33&lt;&gt;"",G33*K33,"")</f>
        <v/>
      </c>
      <c r="M33" s="15" t="str">
        <f t="shared" ref="M33:M39" si="2">IF(I33&lt;&gt;"",I33+L33,"")</f>
        <v/>
      </c>
      <c r="N33" s="48"/>
      <c r="P33" s="2"/>
    </row>
    <row r="34" spans="1:17" ht="20.100000000000001" customHeight="1" x14ac:dyDescent="0.2">
      <c r="B34" s="136" t="s">
        <v>201</v>
      </c>
      <c r="C34" s="136"/>
      <c r="D34" s="136"/>
      <c r="E34" s="136"/>
      <c r="G34" s="137"/>
      <c r="H34" s="137"/>
      <c r="I34" s="15" t="str">
        <f t="shared" si="0"/>
        <v/>
      </c>
      <c r="J34" s="139"/>
      <c r="K34" s="137"/>
      <c r="L34" s="15" t="str">
        <f t="shared" si="1"/>
        <v/>
      </c>
      <c r="M34" s="15" t="str">
        <f t="shared" si="2"/>
        <v/>
      </c>
      <c r="N34" s="48"/>
      <c r="P34" s="2"/>
    </row>
    <row r="35" spans="1:17" ht="20.100000000000001" customHeight="1" x14ac:dyDescent="0.2">
      <c r="B35" s="136" t="s">
        <v>201</v>
      </c>
      <c r="C35" s="136"/>
      <c r="D35" s="136"/>
      <c r="E35" s="136"/>
      <c r="G35" s="137"/>
      <c r="H35" s="137"/>
      <c r="I35" s="15" t="str">
        <f t="shared" si="0"/>
        <v/>
      </c>
      <c r="J35" s="139"/>
      <c r="K35" s="137"/>
      <c r="L35" s="15" t="str">
        <f t="shared" si="1"/>
        <v/>
      </c>
      <c r="M35" s="15" t="str">
        <f t="shared" si="2"/>
        <v/>
      </c>
      <c r="N35" s="48"/>
      <c r="P35" s="2"/>
    </row>
    <row r="36" spans="1:17" ht="20.100000000000001" customHeight="1" x14ac:dyDescent="0.2">
      <c r="B36" s="136" t="s">
        <v>201</v>
      </c>
      <c r="C36" s="136"/>
      <c r="D36" s="136"/>
      <c r="E36" s="136"/>
      <c r="G36" s="137"/>
      <c r="H36" s="137"/>
      <c r="I36" s="15" t="str">
        <f t="shared" si="0"/>
        <v/>
      </c>
      <c r="J36" s="139"/>
      <c r="K36" s="137"/>
      <c r="L36" s="15" t="str">
        <f t="shared" si="1"/>
        <v/>
      </c>
      <c r="M36" s="15" t="str">
        <f t="shared" si="2"/>
        <v/>
      </c>
      <c r="N36" s="48"/>
      <c r="P36" s="2"/>
    </row>
    <row r="37" spans="1:17" ht="20.100000000000001" customHeight="1" x14ac:dyDescent="0.2">
      <c r="B37" s="136" t="s">
        <v>201</v>
      </c>
      <c r="C37" s="136"/>
      <c r="D37" s="136"/>
      <c r="E37" s="136"/>
      <c r="G37" s="137"/>
      <c r="H37" s="137"/>
      <c r="I37" s="15" t="str">
        <f t="shared" si="0"/>
        <v/>
      </c>
      <c r="J37" s="139"/>
      <c r="K37" s="137"/>
      <c r="L37" s="15" t="str">
        <f t="shared" si="1"/>
        <v/>
      </c>
      <c r="M37" s="15" t="str">
        <f t="shared" si="2"/>
        <v/>
      </c>
      <c r="N37" s="48"/>
      <c r="P37" s="2"/>
    </row>
    <row r="38" spans="1:17" ht="20.100000000000001" customHeight="1" x14ac:dyDescent="0.2">
      <c r="B38" s="136" t="s">
        <v>201</v>
      </c>
      <c r="C38" s="136"/>
      <c r="D38" s="136"/>
      <c r="E38" s="136"/>
      <c r="G38" s="137"/>
      <c r="H38" s="137"/>
      <c r="I38" s="15" t="str">
        <f t="shared" si="0"/>
        <v/>
      </c>
      <c r="J38" s="139"/>
      <c r="K38" s="137"/>
      <c r="L38" s="15" t="str">
        <f t="shared" si="1"/>
        <v/>
      </c>
      <c r="M38" s="15" t="str">
        <f t="shared" si="2"/>
        <v/>
      </c>
      <c r="N38" s="48"/>
      <c r="P38" s="2"/>
    </row>
    <row r="39" spans="1:17" ht="20.100000000000001" customHeight="1" thickBot="1" x14ac:dyDescent="0.25">
      <c r="B39" s="136" t="s">
        <v>201</v>
      </c>
      <c r="C39" s="136"/>
      <c r="D39" s="136"/>
      <c r="E39" s="136"/>
      <c r="G39" s="138"/>
      <c r="H39" s="138"/>
      <c r="I39" s="79" t="str">
        <f t="shared" si="0"/>
        <v/>
      </c>
      <c r="J39" s="138"/>
      <c r="K39" s="138"/>
      <c r="L39" s="15" t="str">
        <f t="shared" si="1"/>
        <v/>
      </c>
      <c r="M39" s="79" t="str">
        <f t="shared" si="2"/>
        <v/>
      </c>
      <c r="N39" s="48"/>
      <c r="P39" s="2"/>
    </row>
    <row r="40" spans="1:17" ht="20.100000000000001" customHeight="1" thickBot="1" x14ac:dyDescent="0.3">
      <c r="B40" s="11" t="s">
        <v>88</v>
      </c>
      <c r="G40" s="78" t="str">
        <f>IF(G32&lt;&gt;"",SUM(G32:G39),"")</f>
        <v/>
      </c>
      <c r="H40" s="78"/>
      <c r="I40" s="78" t="str">
        <f>IF(I32&lt;&gt;"",SUM(I32:I39),"")</f>
        <v/>
      </c>
      <c r="J40" s="78"/>
      <c r="K40" s="78"/>
      <c r="L40" s="80" t="str">
        <f>IF(L32&lt;&gt;"",SUM(L32:L39),"")</f>
        <v/>
      </c>
      <c r="M40" s="47" t="str">
        <f>IF(M32&lt;&gt;"",SUM(M32:M39),"")</f>
        <v/>
      </c>
      <c r="N40" s="52"/>
      <c r="P40" s="15" t="str">
        <f>IF(M40&lt;&gt;"",SUM(M40),"")</f>
        <v/>
      </c>
    </row>
    <row r="41" spans="1:17" s="7" customFormat="1" ht="15.75" x14ac:dyDescent="0.25">
      <c r="A41" s="1"/>
      <c r="B41" s="17" t="s">
        <v>282</v>
      </c>
      <c r="K41" s="115"/>
      <c r="L41" s="115"/>
      <c r="M41" s="117"/>
      <c r="N41" s="8"/>
      <c r="O41" s="45"/>
      <c r="Q41" s="9"/>
    </row>
    <row r="42" spans="1:17" x14ac:dyDescent="0.2">
      <c r="K42" s="104"/>
      <c r="L42" s="104"/>
      <c r="M42" s="113"/>
      <c r="P42" s="33"/>
    </row>
    <row r="43" spans="1:17" ht="15.75" x14ac:dyDescent="0.25">
      <c r="A43" s="10" t="s">
        <v>7</v>
      </c>
      <c r="B43" s="11" t="s">
        <v>137</v>
      </c>
      <c r="M43" s="4"/>
      <c r="P43" s="33"/>
    </row>
    <row r="44" spans="1:17" x14ac:dyDescent="0.2">
      <c r="A44" s="1" t="s">
        <v>8</v>
      </c>
      <c r="B44" s="2" t="s">
        <v>9</v>
      </c>
      <c r="M44" s="4"/>
      <c r="P44" s="33"/>
    </row>
    <row r="45" spans="1:17" x14ac:dyDescent="0.2">
      <c r="B45" s="2" t="s">
        <v>215</v>
      </c>
      <c r="M45" s="3" t="s">
        <v>10</v>
      </c>
      <c r="N45" s="4" t="s">
        <v>216</v>
      </c>
      <c r="O45" s="5" t="s">
        <v>6</v>
      </c>
      <c r="P45" s="125"/>
    </row>
    <row r="46" spans="1:17" x14ac:dyDescent="0.2">
      <c r="B46" s="2" t="s">
        <v>217</v>
      </c>
      <c r="M46" s="3" t="s">
        <v>10</v>
      </c>
      <c r="N46" s="4" t="s">
        <v>218</v>
      </c>
      <c r="O46" s="5" t="s">
        <v>11</v>
      </c>
      <c r="P46" s="125"/>
    </row>
    <row r="47" spans="1:17" x14ac:dyDescent="0.2">
      <c r="B47" s="17" t="s">
        <v>90</v>
      </c>
      <c r="P47" s="33"/>
    </row>
    <row r="48" spans="1:17" x14ac:dyDescent="0.2">
      <c r="A48" s="1" t="s">
        <v>12</v>
      </c>
      <c r="B48" s="2" t="s">
        <v>13</v>
      </c>
      <c r="M48" s="4"/>
      <c r="O48" s="4"/>
      <c r="P48" s="33"/>
    </row>
    <row r="49" spans="1:17" x14ac:dyDescent="0.2">
      <c r="B49" s="2" t="s">
        <v>219</v>
      </c>
      <c r="M49" s="3" t="s">
        <v>10</v>
      </c>
      <c r="N49" s="4" t="s">
        <v>121</v>
      </c>
      <c r="O49" s="5" t="s">
        <v>6</v>
      </c>
      <c r="P49" s="125"/>
    </row>
    <row r="50" spans="1:17" x14ac:dyDescent="0.2">
      <c r="A50" s="1" t="s">
        <v>14</v>
      </c>
      <c r="B50" s="2" t="s">
        <v>220</v>
      </c>
      <c r="M50" s="3" t="s">
        <v>10</v>
      </c>
      <c r="N50" s="4" t="s">
        <v>111</v>
      </c>
      <c r="O50" s="5" t="s">
        <v>6</v>
      </c>
      <c r="P50" s="125"/>
    </row>
    <row r="51" spans="1:17" x14ac:dyDescent="0.2">
      <c r="A51" s="1" t="s">
        <v>15</v>
      </c>
      <c r="B51" s="2" t="s">
        <v>221</v>
      </c>
      <c r="M51" s="3" t="s">
        <v>10</v>
      </c>
      <c r="N51" s="4" t="s">
        <v>122</v>
      </c>
      <c r="O51" s="5" t="s">
        <v>6</v>
      </c>
      <c r="P51" s="125"/>
    </row>
    <row r="52" spans="1:17" x14ac:dyDescent="0.2">
      <c r="A52" s="1" t="s">
        <v>16</v>
      </c>
      <c r="B52" s="2" t="s">
        <v>17</v>
      </c>
      <c r="P52" s="33"/>
    </row>
    <row r="53" spans="1:17" x14ac:dyDescent="0.2">
      <c r="B53" s="2" t="s">
        <v>222</v>
      </c>
      <c r="L53" s="61"/>
      <c r="P53" s="33"/>
    </row>
    <row r="54" spans="1:17" x14ac:dyDescent="0.2">
      <c r="B54" s="2" t="s">
        <v>138</v>
      </c>
      <c r="H54" s="103"/>
      <c r="I54" s="104"/>
      <c r="J54" s="104"/>
      <c r="K54" s="104"/>
      <c r="M54" s="3" t="s">
        <v>10</v>
      </c>
      <c r="N54" s="4" t="s">
        <v>123</v>
      </c>
      <c r="O54" s="5" t="s">
        <v>6</v>
      </c>
      <c r="P54" s="125"/>
    </row>
    <row r="55" spans="1:17" x14ac:dyDescent="0.2">
      <c r="A55" s="1" t="s">
        <v>18</v>
      </c>
      <c r="B55" s="2" t="s">
        <v>109</v>
      </c>
      <c r="P55" s="36"/>
    </row>
    <row r="56" spans="1:17" x14ac:dyDescent="0.2">
      <c r="B56" s="2" t="s">
        <v>223</v>
      </c>
      <c r="J56" s="19"/>
      <c r="K56" s="137"/>
      <c r="L56" s="64" t="s">
        <v>116</v>
      </c>
      <c r="M56" s="63"/>
      <c r="N56" s="141"/>
      <c r="O56" s="53"/>
      <c r="P56" s="32" t="str">
        <f>IF(K56&lt;&gt;"",K56*N56,"")</f>
        <v/>
      </c>
    </row>
    <row r="57" spans="1:17" x14ac:dyDescent="0.2">
      <c r="A57" s="1" t="s">
        <v>91</v>
      </c>
      <c r="B57" s="2" t="s">
        <v>173</v>
      </c>
      <c r="L57" s="17"/>
      <c r="N57" s="26" t="s">
        <v>114</v>
      </c>
      <c r="P57" s="125"/>
    </row>
    <row r="58" spans="1:17" x14ac:dyDescent="0.2">
      <c r="P58" s="34"/>
    </row>
    <row r="59" spans="1:17" s="11" customFormat="1" ht="15.75" x14ac:dyDescent="0.25">
      <c r="A59" s="10" t="s">
        <v>19</v>
      </c>
      <c r="B59" s="11" t="s">
        <v>186</v>
      </c>
      <c r="M59" s="12"/>
      <c r="N59" s="13"/>
      <c r="O59" s="14"/>
      <c r="P59" s="35"/>
      <c r="Q59" s="14"/>
    </row>
    <row r="60" spans="1:17" s="11" customFormat="1" ht="15.75" x14ac:dyDescent="0.25">
      <c r="B60" s="2"/>
      <c r="M60" s="100"/>
      <c r="N60" s="110"/>
      <c r="O60" s="111"/>
      <c r="P60" s="35"/>
      <c r="Q60" s="14"/>
    </row>
    <row r="61" spans="1:17" x14ac:dyDescent="0.2">
      <c r="M61" s="112"/>
      <c r="N61" s="113"/>
      <c r="O61" s="114"/>
      <c r="P61" s="34"/>
    </row>
    <row r="62" spans="1:17" ht="15.75" x14ac:dyDescent="0.25">
      <c r="A62" s="10" t="s">
        <v>20</v>
      </c>
      <c r="B62" s="11" t="s">
        <v>224</v>
      </c>
      <c r="K62" s="3" t="s">
        <v>225</v>
      </c>
      <c r="L62" s="142"/>
      <c r="M62" s="24" t="s">
        <v>92</v>
      </c>
      <c r="P62" s="33"/>
    </row>
    <row r="63" spans="1:17" x14ac:dyDescent="0.2">
      <c r="A63" s="1" t="s">
        <v>21</v>
      </c>
      <c r="B63" s="2" t="s">
        <v>231</v>
      </c>
      <c r="P63" s="33"/>
    </row>
    <row r="64" spans="1:17" x14ac:dyDescent="0.2">
      <c r="A64" s="2"/>
      <c r="B64" s="2" t="s">
        <v>232</v>
      </c>
      <c r="P64" s="33"/>
    </row>
    <row r="65" spans="1:16" x14ac:dyDescent="0.2">
      <c r="B65" s="2" t="s">
        <v>226</v>
      </c>
      <c r="C65" s="61"/>
      <c r="D65" s="61"/>
      <c r="F65" s="23"/>
      <c r="G65" s="23"/>
      <c r="H65" s="23"/>
      <c r="I65" s="82"/>
      <c r="M65" s="143"/>
      <c r="N65" s="26" t="s">
        <v>227</v>
      </c>
      <c r="O65" s="16" t="s">
        <v>59</v>
      </c>
      <c r="P65" s="32" t="str">
        <f>IF(M65&lt;&gt;"",M65*25/100,"")</f>
        <v/>
      </c>
    </row>
    <row r="66" spans="1:16" ht="15.75" x14ac:dyDescent="0.25">
      <c r="H66" s="118" t="s">
        <v>198</v>
      </c>
      <c r="I66" s="104"/>
      <c r="J66" s="104"/>
      <c r="K66" s="104"/>
      <c r="L66" s="104"/>
      <c r="M66" s="2"/>
      <c r="O66" s="2"/>
      <c r="P66" s="125"/>
    </row>
    <row r="67" spans="1:16" ht="15.75" x14ac:dyDescent="0.25">
      <c r="A67" s="10" t="s">
        <v>23</v>
      </c>
      <c r="B67" s="11" t="s">
        <v>139</v>
      </c>
      <c r="P67" s="33"/>
    </row>
    <row r="68" spans="1:16" x14ac:dyDescent="0.2">
      <c r="A68" s="1" t="s">
        <v>24</v>
      </c>
      <c r="B68" s="2" t="s">
        <v>107</v>
      </c>
      <c r="H68" s="2" t="s">
        <v>102</v>
      </c>
      <c r="O68" s="2"/>
      <c r="P68" s="33"/>
    </row>
    <row r="69" spans="1:16" x14ac:dyDescent="0.2">
      <c r="L69" s="29" t="s">
        <v>25</v>
      </c>
      <c r="O69" s="56"/>
      <c r="P69" s="33"/>
    </row>
    <row r="70" spans="1:16" x14ac:dyDescent="0.2">
      <c r="B70" s="2" t="s">
        <v>304</v>
      </c>
      <c r="F70" s="3"/>
      <c r="L70" s="144"/>
      <c r="M70" s="18" t="s">
        <v>60</v>
      </c>
      <c r="N70" s="22" t="s">
        <v>305</v>
      </c>
      <c r="O70" s="28" t="s">
        <v>61</v>
      </c>
      <c r="P70" s="32" t="str">
        <f>IF(L70&lt;&gt;"",L70*N70/100,"")</f>
        <v/>
      </c>
    </row>
    <row r="71" spans="1:16" x14ac:dyDescent="0.2">
      <c r="B71" s="2" t="s">
        <v>228</v>
      </c>
      <c r="K71" s="2" t="s">
        <v>10</v>
      </c>
      <c r="L71" s="2" t="s">
        <v>174</v>
      </c>
      <c r="N71" s="62"/>
      <c r="P71" s="125"/>
    </row>
    <row r="72" spans="1:16" x14ac:dyDescent="0.2">
      <c r="A72" s="1" t="s">
        <v>276</v>
      </c>
      <c r="B72" s="2" t="s">
        <v>229</v>
      </c>
      <c r="G72" s="29"/>
      <c r="H72" s="29"/>
      <c r="I72" s="29"/>
      <c r="J72" s="29"/>
      <c r="K72" s="2" t="s">
        <v>10</v>
      </c>
      <c r="L72" s="2" t="s">
        <v>230</v>
      </c>
      <c r="M72" s="66"/>
      <c r="N72" s="67" t="s">
        <v>117</v>
      </c>
      <c r="O72" s="43"/>
      <c r="P72" s="125"/>
    </row>
    <row r="73" spans="1:16" x14ac:dyDescent="0.2">
      <c r="A73" s="1" t="s">
        <v>277</v>
      </c>
      <c r="B73" s="2" t="s">
        <v>278</v>
      </c>
      <c r="G73" s="29"/>
      <c r="H73" s="29"/>
      <c r="I73" s="29"/>
      <c r="J73" s="29"/>
      <c r="K73" s="116"/>
      <c r="L73" s="68" t="s">
        <v>279</v>
      </c>
      <c r="M73" s="66"/>
      <c r="N73" s="67" t="s">
        <v>117</v>
      </c>
      <c r="O73" s="43"/>
      <c r="P73" s="96" t="str">
        <f>IF(K73&lt;&gt;"",K73/100*8,"")</f>
        <v/>
      </c>
    </row>
    <row r="74" spans="1:16" x14ac:dyDescent="0.2">
      <c r="M74" s="2"/>
      <c r="N74" s="2"/>
      <c r="O74" s="2"/>
      <c r="P74" s="36"/>
    </row>
    <row r="75" spans="1:16" x14ac:dyDescent="0.2">
      <c r="A75" s="1" t="s">
        <v>26</v>
      </c>
      <c r="B75" s="2" t="s">
        <v>233</v>
      </c>
      <c r="M75" s="2"/>
      <c r="P75" s="2"/>
    </row>
    <row r="76" spans="1:16" x14ac:dyDescent="0.2">
      <c r="H76" s="5" t="s">
        <v>97</v>
      </c>
      <c r="L76" s="29" t="s">
        <v>25</v>
      </c>
      <c r="N76" s="145"/>
      <c r="O76" s="49" t="s">
        <v>93</v>
      </c>
      <c r="P76" s="32" t="str">
        <f>IF(N76&lt;&gt;"",N76/200,"")</f>
        <v/>
      </c>
    </row>
    <row r="77" spans="1:16" x14ac:dyDescent="0.2">
      <c r="C77" s="61"/>
      <c r="D77" s="61"/>
      <c r="E77" s="61"/>
      <c r="F77" s="61"/>
      <c r="P77" s="33"/>
    </row>
    <row r="78" spans="1:16" x14ac:dyDescent="0.2">
      <c r="A78" s="1" t="s">
        <v>27</v>
      </c>
      <c r="B78" s="2" t="s">
        <v>28</v>
      </c>
      <c r="H78" s="17" t="s">
        <v>124</v>
      </c>
      <c r="I78" s="29"/>
      <c r="J78" s="23"/>
      <c r="K78" s="23"/>
      <c r="M78" s="143"/>
      <c r="N78" s="4" t="s">
        <v>82</v>
      </c>
      <c r="O78" s="139"/>
      <c r="P78" s="32" t="str">
        <f>IF(M78&lt;&gt;"",M78*O78,"")</f>
        <v/>
      </c>
    </row>
    <row r="79" spans="1:16" x14ac:dyDescent="0.2">
      <c r="G79" s="23"/>
      <c r="H79" s="120" t="s">
        <v>283</v>
      </c>
      <c r="I79" s="119"/>
      <c r="J79" s="119"/>
      <c r="K79" s="119"/>
      <c r="L79" s="103"/>
      <c r="M79" s="48"/>
      <c r="O79" s="18"/>
      <c r="P79" s="36"/>
    </row>
    <row r="80" spans="1:16" x14ac:dyDescent="0.2">
      <c r="B80" s="2" t="s">
        <v>22</v>
      </c>
      <c r="H80" s="17" t="s">
        <v>150</v>
      </c>
      <c r="I80" s="23"/>
      <c r="J80" s="23"/>
      <c r="K80" s="23"/>
      <c r="M80" s="25"/>
      <c r="N80" s="38" t="s">
        <v>84</v>
      </c>
      <c r="O80" s="16" t="s">
        <v>59</v>
      </c>
      <c r="P80" s="32"/>
    </row>
    <row r="81" spans="1:16" ht="15.75" x14ac:dyDescent="0.25">
      <c r="B81" s="11" t="s">
        <v>151</v>
      </c>
      <c r="G81" s="23"/>
      <c r="H81" s="23"/>
      <c r="I81" s="23"/>
      <c r="J81" s="23"/>
      <c r="K81" s="23"/>
      <c r="P81" s="34"/>
    </row>
    <row r="82" spans="1:16" x14ac:dyDescent="0.2">
      <c r="B82" s="7"/>
      <c r="G82" s="23"/>
      <c r="H82" s="23"/>
      <c r="I82" s="23"/>
      <c r="J82" s="23"/>
      <c r="K82" s="23"/>
      <c r="L82" s="104"/>
      <c r="M82" s="155"/>
      <c r="N82" s="113"/>
      <c r="O82" s="156"/>
      <c r="P82" s="36"/>
    </row>
    <row r="83" spans="1:16" ht="20.25" customHeight="1" x14ac:dyDescent="0.25">
      <c r="A83" s="1" t="s">
        <v>29</v>
      </c>
      <c r="B83" s="11" t="s">
        <v>234</v>
      </c>
      <c r="E83" s="82"/>
      <c r="L83" s="3" t="s">
        <v>161</v>
      </c>
      <c r="M83" s="2">
        <v>20</v>
      </c>
      <c r="N83" s="2" t="s">
        <v>142</v>
      </c>
      <c r="P83" s="32">
        <v>20</v>
      </c>
    </row>
    <row r="84" spans="1:16" ht="15.75" x14ac:dyDescent="0.25">
      <c r="G84" s="2" t="s">
        <v>162</v>
      </c>
      <c r="J84" s="2">
        <v>5</v>
      </c>
      <c r="K84" s="2" t="s">
        <v>163</v>
      </c>
      <c r="L84" s="12"/>
      <c r="M84" s="145"/>
      <c r="N84" s="27" t="s">
        <v>83</v>
      </c>
      <c r="P84" s="32" t="str">
        <f>IF(M84&lt;&gt;"",M84/1000*J84,"")</f>
        <v/>
      </c>
    </row>
    <row r="85" spans="1:16" ht="15.75" x14ac:dyDescent="0.25">
      <c r="C85" s="11" t="s">
        <v>284</v>
      </c>
      <c r="L85" s="12"/>
      <c r="M85" s="84"/>
      <c r="N85" s="27"/>
      <c r="P85" s="125"/>
    </row>
    <row r="86" spans="1:16" ht="15.75" x14ac:dyDescent="0.25">
      <c r="A86" s="1" t="s">
        <v>30</v>
      </c>
      <c r="B86" s="2" t="s">
        <v>164</v>
      </c>
      <c r="L86" s="12"/>
      <c r="M86" s="84"/>
      <c r="N86" s="4" t="s">
        <v>165</v>
      </c>
      <c r="O86" s="5" t="s">
        <v>6</v>
      </c>
      <c r="P86" s="32">
        <v>10</v>
      </c>
    </row>
    <row r="87" spans="1:16" ht="15.75" x14ac:dyDescent="0.25">
      <c r="L87" s="12"/>
      <c r="M87" s="84"/>
      <c r="P87" s="36"/>
    </row>
    <row r="88" spans="1:16" x14ac:dyDescent="0.2">
      <c r="A88" s="1" t="s">
        <v>175</v>
      </c>
      <c r="B88" s="2" t="s">
        <v>31</v>
      </c>
      <c r="M88" s="3" t="s">
        <v>62</v>
      </c>
      <c r="N88" s="4" t="s">
        <v>70</v>
      </c>
      <c r="O88" s="5" t="s">
        <v>6</v>
      </c>
      <c r="P88" s="32">
        <v>10</v>
      </c>
    </row>
    <row r="89" spans="1:16" x14ac:dyDescent="0.2">
      <c r="O89" s="4"/>
      <c r="P89" s="34"/>
    </row>
    <row r="90" spans="1:16" ht="15.75" x14ac:dyDescent="0.25">
      <c r="A90" s="10" t="s">
        <v>32</v>
      </c>
      <c r="B90" s="11" t="s">
        <v>140</v>
      </c>
      <c r="O90" s="4"/>
      <c r="P90" s="33"/>
    </row>
    <row r="91" spans="1:16" x14ac:dyDescent="0.2">
      <c r="B91" s="2" t="s">
        <v>100</v>
      </c>
      <c r="H91" s="3" t="s">
        <v>141</v>
      </c>
      <c r="I91" s="19">
        <v>4</v>
      </c>
      <c r="J91" s="2" t="s">
        <v>142</v>
      </c>
      <c r="N91" s="146"/>
      <c r="O91" s="30" t="s">
        <v>95</v>
      </c>
      <c r="P91" s="32" t="str">
        <f>IF(N91&lt;&gt;"",N91*I91,"")</f>
        <v/>
      </c>
    </row>
    <row r="92" spans="1:16" ht="15.75" x14ac:dyDescent="0.25">
      <c r="L92" s="12" t="s">
        <v>94</v>
      </c>
      <c r="M92" s="2">
        <v>12</v>
      </c>
      <c r="N92" s="2"/>
      <c r="P92" s="147" t="str">
        <f>IF(P91&gt;=12,"",12-P91)</f>
        <v/>
      </c>
    </row>
    <row r="93" spans="1:16" ht="15.75" x14ac:dyDescent="0.25">
      <c r="F93" s="12"/>
      <c r="P93" s="34"/>
    </row>
    <row r="94" spans="1:16" ht="15.75" x14ac:dyDescent="0.25">
      <c r="A94" s="10" t="s">
        <v>33</v>
      </c>
      <c r="B94" s="11" t="s">
        <v>153</v>
      </c>
      <c r="C94" s="11"/>
      <c r="P94" s="33"/>
    </row>
    <row r="95" spans="1:16" ht="19.5" customHeight="1" x14ac:dyDescent="0.25">
      <c r="B95" s="2" t="s">
        <v>127</v>
      </c>
      <c r="C95" s="11" t="s">
        <v>128</v>
      </c>
      <c r="F95" s="143"/>
      <c r="G95" s="104" t="s">
        <v>286</v>
      </c>
      <c r="H95" s="104"/>
      <c r="I95" s="104"/>
      <c r="J95" s="104"/>
      <c r="K95" s="104"/>
      <c r="L95" s="104"/>
      <c r="M95" s="112"/>
      <c r="N95" s="113"/>
      <c r="O95" s="114"/>
      <c r="P95" s="33"/>
    </row>
    <row r="96" spans="1:16" ht="20.25" customHeight="1" x14ac:dyDescent="0.2">
      <c r="B96" s="2" t="s">
        <v>143</v>
      </c>
      <c r="E96" s="140" t="s">
        <v>34</v>
      </c>
      <c r="F96" s="2" t="s">
        <v>63</v>
      </c>
      <c r="J96" s="148"/>
      <c r="K96" s="149"/>
      <c r="L96" s="149"/>
      <c r="M96" s="150"/>
      <c r="N96" s="81"/>
      <c r="O96" s="19"/>
      <c r="P96" s="33"/>
    </row>
    <row r="97" spans="1:16" x14ac:dyDescent="0.2">
      <c r="B97" s="17" t="s">
        <v>103</v>
      </c>
      <c r="C97" s="17" t="s">
        <v>235</v>
      </c>
      <c r="P97" s="33"/>
    </row>
    <row r="98" spans="1:16" x14ac:dyDescent="0.2">
      <c r="C98" s="17"/>
      <c r="P98" s="33"/>
    </row>
    <row r="99" spans="1:16" ht="15.75" x14ac:dyDescent="0.25">
      <c r="A99" s="10" t="s">
        <v>35</v>
      </c>
      <c r="B99" s="11" t="s">
        <v>144</v>
      </c>
      <c r="P99" s="33"/>
    </row>
    <row r="100" spans="1:16" x14ac:dyDescent="0.2">
      <c r="A100" s="1" t="s">
        <v>36</v>
      </c>
      <c r="B100" s="2" t="s">
        <v>108</v>
      </c>
      <c r="P100" s="33"/>
    </row>
    <row r="101" spans="1:16" x14ac:dyDescent="0.2">
      <c r="B101" s="2" t="s">
        <v>147</v>
      </c>
      <c r="H101" s="2" t="s">
        <v>37</v>
      </c>
      <c r="J101" s="82" t="s">
        <v>158</v>
      </c>
      <c r="M101" s="4" t="s">
        <v>38</v>
      </c>
      <c r="N101" s="26" t="s">
        <v>64</v>
      </c>
      <c r="P101" s="32" t="str">
        <f>IF(F95&lt;&gt;"",F95/10*M101,"")</f>
        <v/>
      </c>
    </row>
    <row r="102" spans="1:16" x14ac:dyDescent="0.2">
      <c r="A102" s="1" t="s">
        <v>39</v>
      </c>
      <c r="B102" s="2" t="s">
        <v>101</v>
      </c>
      <c r="H102" s="2" t="s">
        <v>37</v>
      </c>
      <c r="J102" s="83" t="s">
        <v>157</v>
      </c>
      <c r="M102" s="31">
        <v>2</v>
      </c>
      <c r="N102" s="26" t="s">
        <v>64</v>
      </c>
      <c r="O102" s="4"/>
      <c r="P102" s="32" t="str">
        <f>IF(F95&lt;&gt;"",F95/10*M102,"")</f>
        <v/>
      </c>
    </row>
    <row r="103" spans="1:16" ht="15.75" x14ac:dyDescent="0.25">
      <c r="G103" s="11" t="s">
        <v>300</v>
      </c>
      <c r="P103" s="151"/>
    </row>
    <row r="104" spans="1:16" ht="15.75" x14ac:dyDescent="0.25">
      <c r="A104" s="10" t="s">
        <v>159</v>
      </c>
      <c r="B104" s="11" t="s">
        <v>176</v>
      </c>
      <c r="F104" s="17" t="s">
        <v>236</v>
      </c>
      <c r="P104" s="33"/>
    </row>
    <row r="105" spans="1:16" x14ac:dyDescent="0.2">
      <c r="A105" s="1" t="s">
        <v>40</v>
      </c>
      <c r="B105" s="2" t="s">
        <v>41</v>
      </c>
      <c r="P105" s="33"/>
    </row>
    <row r="106" spans="1:16" x14ac:dyDescent="0.2">
      <c r="B106" s="2" t="s">
        <v>104</v>
      </c>
      <c r="P106" s="33"/>
    </row>
    <row r="107" spans="1:16" x14ac:dyDescent="0.2">
      <c r="B107" s="2" t="s">
        <v>166</v>
      </c>
      <c r="G107" s="19"/>
      <c r="H107" s="19"/>
      <c r="I107" s="19"/>
      <c r="J107" s="137"/>
      <c r="K107" s="19"/>
      <c r="L107" s="3" t="s">
        <v>65</v>
      </c>
      <c r="M107" s="3">
        <v>15</v>
      </c>
      <c r="N107" s="26" t="s">
        <v>66</v>
      </c>
      <c r="O107" s="18" t="s">
        <v>59</v>
      </c>
      <c r="P107" s="32" t="str">
        <f>IF(J107&lt;&gt;"",J107*M107,"")</f>
        <v/>
      </c>
    </row>
    <row r="108" spans="1:16" x14ac:dyDescent="0.2">
      <c r="A108" s="1" t="s">
        <v>177</v>
      </c>
      <c r="B108" s="2" t="s">
        <v>44</v>
      </c>
      <c r="G108" s="19"/>
      <c r="H108" s="19"/>
      <c r="I108" s="19"/>
      <c r="K108" s="19"/>
      <c r="L108" s="3"/>
      <c r="N108" s="26"/>
      <c r="O108" s="18"/>
      <c r="P108" s="36"/>
    </row>
    <row r="109" spans="1:16" x14ac:dyDescent="0.2">
      <c r="B109" s="2" t="s">
        <v>178</v>
      </c>
      <c r="E109" s="17" t="s">
        <v>180</v>
      </c>
      <c r="G109" s="19"/>
      <c r="H109" s="19"/>
      <c r="I109" s="19"/>
      <c r="J109" s="82" t="s">
        <v>181</v>
      </c>
      <c r="K109" s="19"/>
      <c r="L109" s="3"/>
      <c r="M109" s="3">
        <v>4.5</v>
      </c>
      <c r="N109" s="26" t="s">
        <v>179</v>
      </c>
      <c r="O109" s="18" t="s">
        <v>59</v>
      </c>
      <c r="P109" s="32" t="str">
        <f>IF(J107&lt;&gt;"",J107*M109,"")</f>
        <v/>
      </c>
    </row>
    <row r="110" spans="1:16" ht="15.75" x14ac:dyDescent="0.25">
      <c r="I110" s="11" t="s">
        <v>199</v>
      </c>
      <c r="P110" s="32"/>
    </row>
    <row r="111" spans="1:16" ht="15.75" x14ac:dyDescent="0.25">
      <c r="A111" s="10" t="s">
        <v>42</v>
      </c>
      <c r="B111" s="11" t="s">
        <v>152</v>
      </c>
      <c r="G111" s="19"/>
      <c r="H111" s="19"/>
      <c r="I111" s="19"/>
      <c r="J111" s="19"/>
      <c r="K111" s="19"/>
      <c r="L111" s="19"/>
      <c r="M111" s="48"/>
      <c r="N111" s="85"/>
      <c r="O111" s="53"/>
      <c r="P111" s="36"/>
    </row>
    <row r="112" spans="1:16" x14ac:dyDescent="0.2">
      <c r="A112" s="1" t="s">
        <v>43</v>
      </c>
      <c r="B112" s="2" t="s">
        <v>318</v>
      </c>
      <c r="P112" s="33"/>
    </row>
    <row r="113" spans="1:16" x14ac:dyDescent="0.2">
      <c r="B113" s="2" t="s">
        <v>237</v>
      </c>
      <c r="P113" s="33"/>
    </row>
    <row r="114" spans="1:16" x14ac:dyDescent="0.2">
      <c r="B114" s="2" t="s">
        <v>310</v>
      </c>
      <c r="O114" s="4"/>
      <c r="P114" s="36"/>
    </row>
    <row r="115" spans="1:16" x14ac:dyDescent="0.2">
      <c r="B115" s="2" t="s">
        <v>317</v>
      </c>
      <c r="O115" s="4"/>
      <c r="P115" s="36"/>
    </row>
    <row r="116" spans="1:16" x14ac:dyDescent="0.2">
      <c r="B116" s="2" t="s">
        <v>46</v>
      </c>
      <c r="O116" s="4"/>
      <c r="P116" s="33"/>
    </row>
    <row r="117" spans="1:16" x14ac:dyDescent="0.2">
      <c r="B117" s="2" t="s">
        <v>319</v>
      </c>
      <c r="O117" s="4"/>
      <c r="P117" s="36"/>
    </row>
    <row r="118" spans="1:16" x14ac:dyDescent="0.2">
      <c r="B118" s="2" t="s">
        <v>48</v>
      </c>
      <c r="L118" s="2" t="s">
        <v>105</v>
      </c>
      <c r="N118" s="4" t="s">
        <v>238</v>
      </c>
      <c r="O118" s="38" t="s">
        <v>67</v>
      </c>
      <c r="P118" s="32" t="str">
        <f>IF(F95&lt;&gt;"",SUM(F95*N118),"")</f>
        <v/>
      </c>
    </row>
    <row r="119" spans="1:16" x14ac:dyDescent="0.2">
      <c r="B119" s="2" t="s">
        <v>49</v>
      </c>
      <c r="O119" s="4"/>
      <c r="P119" s="36"/>
    </row>
    <row r="120" spans="1:16" ht="15.75" x14ac:dyDescent="0.25">
      <c r="B120" s="2" t="s">
        <v>146</v>
      </c>
      <c r="I120" s="11" t="s">
        <v>298</v>
      </c>
      <c r="L120" s="82"/>
      <c r="O120" s="4"/>
      <c r="P120" s="32"/>
    </row>
    <row r="121" spans="1:16" ht="15.75" x14ac:dyDescent="0.25">
      <c r="B121" s="2" t="s">
        <v>320</v>
      </c>
      <c r="I121" s="11" t="s">
        <v>299</v>
      </c>
      <c r="O121" s="4"/>
      <c r="P121" s="125"/>
    </row>
    <row r="122" spans="1:16" x14ac:dyDescent="0.2">
      <c r="B122" s="7" t="s">
        <v>50</v>
      </c>
      <c r="O122" s="4"/>
      <c r="P122" s="36"/>
    </row>
    <row r="123" spans="1:16" x14ac:dyDescent="0.2">
      <c r="B123" s="7" t="s">
        <v>51</v>
      </c>
      <c r="O123" s="4"/>
      <c r="P123" s="36"/>
    </row>
    <row r="124" spans="1:16" x14ac:dyDescent="0.2">
      <c r="B124" s="159"/>
      <c r="G124" s="19"/>
      <c r="M124" s="2"/>
      <c r="N124" s="2"/>
      <c r="O124" s="2"/>
      <c r="P124" s="36"/>
    </row>
    <row r="125" spans="1:16" x14ac:dyDescent="0.2">
      <c r="A125" s="1" t="s">
        <v>45</v>
      </c>
      <c r="B125" s="2" t="s">
        <v>315</v>
      </c>
      <c r="F125" s="19"/>
      <c r="G125" s="19"/>
      <c r="H125" s="19"/>
      <c r="I125" s="19"/>
      <c r="J125" s="19"/>
      <c r="K125" s="137"/>
      <c r="L125" s="2" t="s">
        <v>311</v>
      </c>
      <c r="O125" s="4" t="s">
        <v>125</v>
      </c>
      <c r="P125" s="32" t="str">
        <f>IF(K125&lt;&gt;"",K125*1.5,"")</f>
        <v/>
      </c>
    </row>
    <row r="126" spans="1:16" ht="15.75" x14ac:dyDescent="0.25">
      <c r="A126" s="1" t="s">
        <v>47</v>
      </c>
      <c r="B126" s="11" t="s">
        <v>239</v>
      </c>
      <c r="H126" s="19"/>
      <c r="I126" s="19"/>
      <c r="J126" s="19"/>
      <c r="K126" s="137"/>
      <c r="L126" s="2" t="s">
        <v>323</v>
      </c>
      <c r="O126" s="4" t="s">
        <v>240</v>
      </c>
      <c r="P126" s="32" t="str">
        <f>IF(K126&lt;&gt;"",K126*1.5,"")</f>
        <v/>
      </c>
    </row>
    <row r="127" spans="1:16" x14ac:dyDescent="0.2">
      <c r="A127" s="1" t="s">
        <v>106</v>
      </c>
      <c r="B127" s="2" t="s">
        <v>308</v>
      </c>
      <c r="K127" s="137"/>
      <c r="L127" s="2" t="s">
        <v>309</v>
      </c>
      <c r="O127" s="3" t="s">
        <v>126</v>
      </c>
      <c r="P127" s="32" t="str">
        <f>IF(K127&lt;&gt;"",K127*15,"")</f>
        <v/>
      </c>
    </row>
    <row r="128" spans="1:16" ht="15.75" x14ac:dyDescent="0.25">
      <c r="A128" s="10" t="s">
        <v>275</v>
      </c>
      <c r="B128" s="11" t="s">
        <v>145</v>
      </c>
      <c r="D128" s="2" t="s">
        <v>285</v>
      </c>
      <c r="O128" s="4"/>
      <c r="P128" s="33"/>
    </row>
    <row r="129" spans="1:16" x14ac:dyDescent="0.2">
      <c r="B129" s="2" t="s">
        <v>321</v>
      </c>
      <c r="M129" s="143"/>
      <c r="N129" s="37" t="s">
        <v>68</v>
      </c>
      <c r="O129" s="22" t="s">
        <v>85</v>
      </c>
      <c r="P129" s="32" t="str">
        <f>IF(M129&lt;&gt;"",M129*O129,"")</f>
        <v/>
      </c>
    </row>
    <row r="130" spans="1:16" x14ac:dyDescent="0.2">
      <c r="B130" s="2" t="s">
        <v>322</v>
      </c>
      <c r="M130" s="143"/>
      <c r="N130" s="37" t="s">
        <v>68</v>
      </c>
      <c r="O130" s="22" t="s">
        <v>241</v>
      </c>
      <c r="P130" s="32" t="str">
        <f>IF(M130&lt;&gt;"",M130*O130,"")</f>
        <v/>
      </c>
    </row>
    <row r="131" spans="1:16" x14ac:dyDescent="0.2">
      <c r="M131" s="48"/>
      <c r="N131" s="37"/>
      <c r="O131" s="50"/>
      <c r="P131" s="36"/>
    </row>
    <row r="132" spans="1:16" ht="15.75" x14ac:dyDescent="0.25">
      <c r="A132" s="10" t="s">
        <v>52</v>
      </c>
      <c r="B132" s="11" t="s">
        <v>154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N132" s="39" t="s">
        <v>71</v>
      </c>
      <c r="O132" s="39" t="s">
        <v>73</v>
      </c>
      <c r="P132" s="33"/>
    </row>
    <row r="133" spans="1:16" ht="15.75" x14ac:dyDescent="0.25">
      <c r="A133" s="10"/>
      <c r="B133" s="2" t="s">
        <v>316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N133" s="39"/>
      <c r="O133" s="39"/>
      <c r="P133" s="33"/>
    </row>
    <row r="134" spans="1:16" ht="15.75" x14ac:dyDescent="0.25">
      <c r="A134" s="10"/>
      <c r="B134" s="11" t="s">
        <v>155</v>
      </c>
      <c r="C134" s="11"/>
      <c r="F134" s="11"/>
      <c r="N134" s="39" t="s">
        <v>72</v>
      </c>
      <c r="O134" s="39" t="s">
        <v>58</v>
      </c>
      <c r="P134" s="33"/>
    </row>
    <row r="135" spans="1:16" ht="15.75" x14ac:dyDescent="0.25">
      <c r="A135" s="1" t="s">
        <v>53</v>
      </c>
      <c r="B135" s="2" t="s">
        <v>244</v>
      </c>
      <c r="I135" s="2" t="s">
        <v>110</v>
      </c>
      <c r="N135" s="152"/>
      <c r="O135" s="16" t="s">
        <v>69</v>
      </c>
      <c r="P135" s="32" t="str">
        <f>IF(N135&lt;&gt;"",N135*O135,"")</f>
        <v/>
      </c>
    </row>
    <row r="136" spans="1:16" x14ac:dyDescent="0.2">
      <c r="A136" s="1" t="s">
        <v>54</v>
      </c>
      <c r="B136" s="2" t="s">
        <v>245</v>
      </c>
      <c r="M136" s="3" t="s">
        <v>118</v>
      </c>
      <c r="N136" s="152"/>
      <c r="O136" s="153"/>
      <c r="P136" s="32" t="str">
        <f>IF(N136&lt;&gt;"",N136*O136,"")</f>
        <v/>
      </c>
    </row>
    <row r="137" spans="1:16" ht="15.75" x14ac:dyDescent="0.25">
      <c r="B137" s="11" t="s">
        <v>200</v>
      </c>
      <c r="K137" s="65" t="str">
        <f>IF(N136&lt;&gt;"",N136,"")</f>
        <v/>
      </c>
      <c r="N137" s="97"/>
      <c r="O137" s="101"/>
      <c r="P137" s="36"/>
    </row>
    <row r="138" spans="1:16" x14ac:dyDescent="0.2">
      <c r="A138" s="2"/>
      <c r="L138" s="3"/>
      <c r="M138" s="4"/>
      <c r="P138" s="36"/>
    </row>
    <row r="139" spans="1:16" x14ac:dyDescent="0.2">
      <c r="L139" s="19"/>
      <c r="P139" s="69"/>
    </row>
    <row r="140" spans="1:16" ht="15.75" x14ac:dyDescent="0.25">
      <c r="A140" s="10" t="s">
        <v>56</v>
      </c>
      <c r="B140" s="11" t="s">
        <v>156</v>
      </c>
      <c r="C140" s="11"/>
      <c r="D140" s="11"/>
      <c r="P140" s="40"/>
    </row>
    <row r="141" spans="1:16" x14ac:dyDescent="0.2">
      <c r="N141" s="113"/>
      <c r="O141" s="114"/>
      <c r="P141" s="121"/>
    </row>
    <row r="142" spans="1:16" ht="15.75" x14ac:dyDescent="0.25">
      <c r="A142" s="10" t="s">
        <v>96</v>
      </c>
      <c r="B142" s="11" t="s">
        <v>156</v>
      </c>
      <c r="N142" s="113"/>
      <c r="O142" s="114"/>
      <c r="P142" s="122"/>
    </row>
    <row r="143" spans="1:16" ht="15.75" x14ac:dyDescent="0.25">
      <c r="A143" s="1" t="s">
        <v>247</v>
      </c>
      <c r="B143" s="11" t="s">
        <v>246</v>
      </c>
      <c r="L143" s="3" t="s">
        <v>287</v>
      </c>
      <c r="M143" s="143"/>
      <c r="P143" s="40"/>
    </row>
    <row r="144" spans="1:16" ht="15.75" x14ac:dyDescent="0.25">
      <c r="A144" s="10"/>
      <c r="B144" s="2" t="s">
        <v>303</v>
      </c>
      <c r="L144" s="137"/>
      <c r="M144" s="5" t="s">
        <v>251</v>
      </c>
      <c r="N144" s="4" t="s">
        <v>248</v>
      </c>
      <c r="O144" s="27" t="s">
        <v>74</v>
      </c>
      <c r="P144" s="41" t="str">
        <f>IF(L144&lt;&gt;"",L144*N144,"")</f>
        <v/>
      </c>
    </row>
    <row r="145" spans="1:16" x14ac:dyDescent="0.2">
      <c r="B145" s="2" t="s">
        <v>249</v>
      </c>
      <c r="L145" s="19"/>
      <c r="M145" s="53"/>
      <c r="N145" s="50"/>
      <c r="O145" s="102"/>
      <c r="P145" s="51"/>
    </row>
    <row r="146" spans="1:16" ht="15.75" x14ac:dyDescent="0.25">
      <c r="A146" s="10"/>
      <c r="B146" s="2" t="s">
        <v>250</v>
      </c>
      <c r="L146" s="15" t="str">
        <f>IF(M143&lt;&gt;"",M143,"")</f>
        <v/>
      </c>
      <c r="M146" s="5" t="s">
        <v>251</v>
      </c>
      <c r="N146" s="4" t="s">
        <v>238</v>
      </c>
      <c r="O146" s="27" t="s">
        <v>74</v>
      </c>
      <c r="P146" s="41" t="str">
        <f>IF(L146&lt;&gt;"",L146*N146,"")</f>
        <v/>
      </c>
    </row>
    <row r="147" spans="1:16" ht="15.75" x14ac:dyDescent="0.25">
      <c r="C147" s="118" t="s">
        <v>288</v>
      </c>
      <c r="D147" s="104"/>
      <c r="E147" s="104"/>
      <c r="F147" s="104"/>
      <c r="G147" s="103"/>
      <c r="H147" s="104"/>
      <c r="I147" s="104"/>
      <c r="J147" s="104"/>
      <c r="L147" s="19"/>
      <c r="M147" s="5"/>
      <c r="O147" s="27"/>
      <c r="P147" s="154"/>
    </row>
    <row r="148" spans="1:16" ht="15.75" x14ac:dyDescent="0.25">
      <c r="B148" s="104" t="s">
        <v>301</v>
      </c>
      <c r="C148" s="118"/>
      <c r="D148" s="104"/>
      <c r="E148" s="104"/>
      <c r="F148" s="104"/>
      <c r="G148" s="103"/>
      <c r="H148" s="104"/>
      <c r="I148" s="104"/>
      <c r="J148" s="104"/>
      <c r="L148" s="19"/>
      <c r="M148" s="5" t="s">
        <v>302</v>
      </c>
      <c r="N148" s="4" t="s">
        <v>70</v>
      </c>
      <c r="O148" s="123" t="s">
        <v>74</v>
      </c>
      <c r="P148" s="157">
        <v>10</v>
      </c>
    </row>
    <row r="149" spans="1:16" x14ac:dyDescent="0.2">
      <c r="G149" s="103"/>
      <c r="H149" s="104"/>
      <c r="I149" s="104"/>
      <c r="J149" s="104"/>
      <c r="L149" s="19"/>
      <c r="M149" s="5"/>
      <c r="O149" s="27"/>
      <c r="P149" s="51"/>
    </row>
    <row r="150" spans="1:16" ht="15.75" x14ac:dyDescent="0.25">
      <c r="A150" s="1" t="s">
        <v>252</v>
      </c>
      <c r="B150" s="11" t="s">
        <v>264</v>
      </c>
      <c r="G150" s="103"/>
      <c r="H150" s="104"/>
      <c r="I150" s="104"/>
      <c r="J150" s="104"/>
      <c r="L150" s="19"/>
      <c r="M150" s="5"/>
      <c r="N150" s="113"/>
      <c r="O150" s="123"/>
      <c r="P150" s="51"/>
    </row>
    <row r="151" spans="1:16" x14ac:dyDescent="0.2">
      <c r="B151" s="2" t="s">
        <v>254</v>
      </c>
      <c r="G151" s="103"/>
      <c r="H151" s="104"/>
      <c r="I151" s="104"/>
      <c r="J151" s="104"/>
      <c r="L151" s="137"/>
      <c r="M151" s="5" t="s">
        <v>255</v>
      </c>
      <c r="N151" s="4" t="s">
        <v>238</v>
      </c>
      <c r="O151" s="27" t="s">
        <v>74</v>
      </c>
      <c r="P151" s="41" t="str">
        <f>IF(L151&lt;&gt;"",L151*N151,"")</f>
        <v/>
      </c>
    </row>
    <row r="152" spans="1:16" x14ac:dyDescent="0.2">
      <c r="G152" s="103"/>
      <c r="H152" s="104"/>
      <c r="I152" s="104"/>
      <c r="J152" s="104"/>
      <c r="L152" s="19"/>
      <c r="M152" s="5"/>
      <c r="N152" s="113"/>
      <c r="O152" s="123"/>
      <c r="P152" s="51"/>
    </row>
    <row r="153" spans="1:16" ht="15.75" x14ac:dyDescent="0.25">
      <c r="A153" s="1" t="s">
        <v>253</v>
      </c>
      <c r="B153" s="11" t="s">
        <v>289</v>
      </c>
      <c r="G153" s="115"/>
      <c r="H153" s="104"/>
      <c r="I153" s="104"/>
      <c r="J153" s="104"/>
      <c r="K153" s="104"/>
      <c r="M153" s="2"/>
      <c r="N153" s="2"/>
      <c r="O153" s="2"/>
      <c r="P153" s="2"/>
    </row>
    <row r="154" spans="1:16" x14ac:dyDescent="0.2">
      <c r="B154" s="2" t="s">
        <v>290</v>
      </c>
      <c r="G154" s="115"/>
      <c r="H154" s="104"/>
      <c r="I154" s="104"/>
      <c r="J154" s="104"/>
      <c r="K154" s="104"/>
      <c r="L154" s="137"/>
      <c r="M154" s="5" t="s">
        <v>256</v>
      </c>
      <c r="N154" s="4" t="s">
        <v>291</v>
      </c>
      <c r="O154" s="27" t="s">
        <v>74</v>
      </c>
      <c r="P154" s="41" t="str">
        <f>IF(L154&lt;&gt;"",L154*N154,"")</f>
        <v/>
      </c>
    </row>
    <row r="155" spans="1:16" x14ac:dyDescent="0.2">
      <c r="B155" s="2" t="s">
        <v>293</v>
      </c>
      <c r="G155" s="115"/>
      <c r="H155" s="104"/>
      <c r="I155" s="104"/>
      <c r="J155" s="104"/>
      <c r="K155" s="104"/>
      <c r="L155" s="137"/>
      <c r="M155" s="5" t="s">
        <v>256</v>
      </c>
      <c r="N155" s="4" t="s">
        <v>292</v>
      </c>
      <c r="O155" s="27" t="s">
        <v>74</v>
      </c>
      <c r="P155" s="41" t="str">
        <f>IF(L155&lt;&gt;"",L155*N155,"")</f>
        <v/>
      </c>
    </row>
    <row r="156" spans="1:16" x14ac:dyDescent="0.2">
      <c r="G156" s="103"/>
      <c r="H156" s="104"/>
      <c r="I156" s="104"/>
      <c r="J156" s="104"/>
      <c r="L156" s="19"/>
      <c r="M156" s="5"/>
      <c r="O156" s="27"/>
      <c r="P156" s="51"/>
    </row>
    <row r="157" spans="1:16" ht="15.75" x14ac:dyDescent="0.25">
      <c r="A157" s="1" t="s">
        <v>258</v>
      </c>
      <c r="B157" s="11" t="s">
        <v>257</v>
      </c>
      <c r="G157" s="103"/>
      <c r="H157" s="104"/>
      <c r="I157" s="104"/>
      <c r="J157" s="104"/>
      <c r="K157" s="104"/>
      <c r="L157" s="124"/>
      <c r="M157" s="114"/>
      <c r="N157" s="113"/>
      <c r="O157" s="123"/>
      <c r="P157" s="51"/>
    </row>
    <row r="158" spans="1:16" x14ac:dyDescent="0.2">
      <c r="B158" s="2" t="s">
        <v>259</v>
      </c>
      <c r="G158" s="103"/>
      <c r="H158" s="104"/>
      <c r="I158" s="104"/>
      <c r="J158" s="104"/>
      <c r="L158" s="19"/>
      <c r="M158" s="5"/>
      <c r="N158" s="4" t="s">
        <v>260</v>
      </c>
      <c r="O158" s="27" t="s">
        <v>74</v>
      </c>
      <c r="P158" s="154"/>
    </row>
    <row r="159" spans="1:16" x14ac:dyDescent="0.2">
      <c r="B159" s="2" t="s">
        <v>261</v>
      </c>
      <c r="G159" s="103"/>
      <c r="H159" s="104"/>
      <c r="I159" s="104"/>
      <c r="J159" s="104"/>
      <c r="L159" s="19"/>
      <c r="M159" s="5"/>
      <c r="N159" s="4" t="s">
        <v>260</v>
      </c>
      <c r="O159" s="27" t="s">
        <v>74</v>
      </c>
      <c r="P159" s="154"/>
    </row>
    <row r="160" spans="1:16" x14ac:dyDescent="0.2">
      <c r="B160" s="2" t="s">
        <v>262</v>
      </c>
      <c r="G160" s="103"/>
      <c r="H160" s="104"/>
      <c r="I160" s="104"/>
      <c r="J160" s="104"/>
      <c r="L160" s="19"/>
      <c r="M160" s="5"/>
      <c r="N160" s="4" t="s">
        <v>70</v>
      </c>
      <c r="O160" s="27" t="s">
        <v>74</v>
      </c>
      <c r="P160" s="154"/>
    </row>
    <row r="161" spans="1:16" x14ac:dyDescent="0.2">
      <c r="B161" s="2" t="s">
        <v>263</v>
      </c>
      <c r="G161" s="103"/>
      <c r="H161" s="104"/>
      <c r="I161" s="104"/>
      <c r="J161" s="104"/>
      <c r="L161" s="19"/>
      <c r="M161" s="5"/>
      <c r="N161" s="4" t="s">
        <v>70</v>
      </c>
      <c r="O161" s="27" t="s">
        <v>74</v>
      </c>
      <c r="P161" s="154"/>
    </row>
    <row r="162" spans="1:16" ht="15.75" x14ac:dyDescent="0.25">
      <c r="A162" s="10"/>
      <c r="P162" s="40"/>
    </row>
    <row r="163" spans="1:16" ht="15.75" x14ac:dyDescent="0.25">
      <c r="A163" s="10" t="s">
        <v>99</v>
      </c>
      <c r="B163" s="11" t="s">
        <v>202</v>
      </c>
      <c r="P163" s="40"/>
    </row>
    <row r="164" spans="1:16" ht="15.75" x14ac:dyDescent="0.25">
      <c r="A164" s="10"/>
      <c r="B164" s="2" t="s">
        <v>326</v>
      </c>
      <c r="M164" s="3" t="s">
        <v>294</v>
      </c>
      <c r="N164" s="4" t="s">
        <v>295</v>
      </c>
      <c r="O164" s="27" t="s">
        <v>74</v>
      </c>
      <c r="P164" s="154"/>
    </row>
    <row r="165" spans="1:16" x14ac:dyDescent="0.2">
      <c r="B165" s="2" t="s">
        <v>296</v>
      </c>
      <c r="M165" s="3" t="s">
        <v>297</v>
      </c>
      <c r="N165" s="4" t="s">
        <v>265</v>
      </c>
      <c r="O165" s="27" t="s">
        <v>74</v>
      </c>
      <c r="P165" s="51"/>
    </row>
    <row r="166" spans="1:16" x14ac:dyDescent="0.2">
      <c r="B166" s="2" t="s">
        <v>75</v>
      </c>
      <c r="P166" s="137"/>
    </row>
    <row r="167" spans="1:16" x14ac:dyDescent="0.2">
      <c r="B167" s="2" t="s">
        <v>75</v>
      </c>
      <c r="P167" s="154"/>
    </row>
    <row r="168" spans="1:16" x14ac:dyDescent="0.2">
      <c r="B168" s="2" t="s">
        <v>75</v>
      </c>
      <c r="P168" s="154"/>
    </row>
    <row r="169" spans="1:16" ht="15.75" x14ac:dyDescent="0.25">
      <c r="A169" s="10" t="s">
        <v>112</v>
      </c>
      <c r="B169" s="11" t="s">
        <v>266</v>
      </c>
      <c r="N169" s="4" t="s">
        <v>120</v>
      </c>
      <c r="O169" s="27" t="s">
        <v>74</v>
      </c>
      <c r="P169" s="51"/>
    </row>
    <row r="170" spans="1:16" x14ac:dyDescent="0.2">
      <c r="B170" s="2" t="s">
        <v>75</v>
      </c>
      <c r="P170" s="154"/>
    </row>
    <row r="171" spans="1:16" ht="15.75" x14ac:dyDescent="0.25">
      <c r="A171" s="10" t="s">
        <v>113</v>
      </c>
      <c r="B171" s="11" t="s">
        <v>267</v>
      </c>
    </row>
    <row r="172" spans="1:16" x14ac:dyDescent="0.2">
      <c r="B172" s="2" t="s">
        <v>75</v>
      </c>
      <c r="J172" s="2" t="s">
        <v>182</v>
      </c>
      <c r="P172" s="154"/>
    </row>
    <row r="173" spans="1:16" x14ac:dyDescent="0.2">
      <c r="B173" s="2" t="s">
        <v>75</v>
      </c>
      <c r="P173" s="151"/>
    </row>
    <row r="174" spans="1:16" ht="15.75" thickBot="1" x14ac:dyDescent="0.25">
      <c r="P174" s="34"/>
    </row>
    <row r="175" spans="1:16" ht="16.5" thickBot="1" x14ac:dyDescent="0.3">
      <c r="B175" s="11" t="s">
        <v>76</v>
      </c>
      <c r="O175" s="105" t="s">
        <v>268</v>
      </c>
      <c r="P175" s="46" t="str">
        <f>IF(P45&lt;&gt;"",SUM(P23:P173),"")</f>
        <v/>
      </c>
    </row>
    <row r="176" spans="1:16" x14ac:dyDescent="0.2">
      <c r="B176" s="2" t="s">
        <v>77</v>
      </c>
      <c r="G176" s="158">
        <v>1605</v>
      </c>
      <c r="L176" s="2" t="s">
        <v>78</v>
      </c>
    </row>
    <row r="177" spans="2:16" x14ac:dyDescent="0.2">
      <c r="L177" s="2" t="s">
        <v>79</v>
      </c>
      <c r="P177" s="58" t="str">
        <f>IF(P175&lt;&gt;"",P175/G176,"")</f>
        <v/>
      </c>
    </row>
    <row r="179" spans="2:16" ht="15.75" x14ac:dyDescent="0.25">
      <c r="B179" s="11" t="s">
        <v>324</v>
      </c>
      <c r="G179" s="104"/>
      <c r="H179" s="104"/>
      <c r="I179" s="104"/>
      <c r="J179" s="104"/>
    </row>
    <row r="180" spans="2:16" x14ac:dyDescent="0.2">
      <c r="B180" s="2" t="s">
        <v>167</v>
      </c>
    </row>
    <row r="181" spans="2:16" x14ac:dyDescent="0.2">
      <c r="N181" s="2"/>
    </row>
    <row r="182" spans="2:16" x14ac:dyDescent="0.2">
      <c r="B182" s="2" t="s">
        <v>269</v>
      </c>
      <c r="I182" s="2" t="s">
        <v>172</v>
      </c>
      <c r="N182" s="2"/>
    </row>
    <row r="184" spans="2:16" x14ac:dyDescent="0.2">
      <c r="D184" s="2" t="s">
        <v>80</v>
      </c>
      <c r="F184" s="2" t="s">
        <v>170</v>
      </c>
      <c r="I184" s="2" t="s">
        <v>172</v>
      </c>
    </row>
    <row r="185" spans="2:16" x14ac:dyDescent="0.2">
      <c r="D185" s="23" t="s">
        <v>168</v>
      </c>
      <c r="G185" s="44" t="s">
        <v>81</v>
      </c>
      <c r="I185" s="23" t="s">
        <v>169</v>
      </c>
    </row>
    <row r="187" spans="2:16" x14ac:dyDescent="0.2">
      <c r="B187" s="104" t="s">
        <v>306</v>
      </c>
      <c r="I187" s="2" t="s">
        <v>172</v>
      </c>
      <c r="N187" s="2"/>
    </row>
    <row r="189" spans="2:16" x14ac:dyDescent="0.2">
      <c r="D189" s="2" t="s">
        <v>80</v>
      </c>
      <c r="F189" s="2" t="s">
        <v>170</v>
      </c>
      <c r="I189" s="2" t="s">
        <v>172</v>
      </c>
    </row>
    <row r="190" spans="2:16" x14ac:dyDescent="0.2">
      <c r="D190" s="23" t="s">
        <v>168</v>
      </c>
      <c r="G190" s="44" t="s">
        <v>81</v>
      </c>
      <c r="I190" s="23" t="s">
        <v>169</v>
      </c>
    </row>
    <row r="192" spans="2:16" x14ac:dyDescent="0.2">
      <c r="B192" s="2" t="s">
        <v>325</v>
      </c>
      <c r="I192" s="2" t="s">
        <v>172</v>
      </c>
      <c r="N192" s="2"/>
    </row>
    <row r="194" spans="2:9" x14ac:dyDescent="0.2">
      <c r="D194" s="2" t="s">
        <v>80</v>
      </c>
      <c r="F194" s="2" t="s">
        <v>170</v>
      </c>
      <c r="I194" s="2" t="s">
        <v>172</v>
      </c>
    </row>
    <row r="195" spans="2:9" x14ac:dyDescent="0.2">
      <c r="D195" s="23" t="s">
        <v>168</v>
      </c>
      <c r="G195" s="44" t="s">
        <v>81</v>
      </c>
      <c r="I195" s="23" t="s">
        <v>169</v>
      </c>
    </row>
    <row r="199" spans="2:9" x14ac:dyDescent="0.2">
      <c r="B199" s="104" t="s">
        <v>307</v>
      </c>
      <c r="C199" s="104"/>
      <c r="F199" s="2" t="s">
        <v>80</v>
      </c>
      <c r="I199" s="2" t="s">
        <v>170</v>
      </c>
    </row>
    <row r="200" spans="2:9" x14ac:dyDescent="0.2">
      <c r="I200" s="43" t="s">
        <v>171</v>
      </c>
    </row>
  </sheetData>
  <mergeCells count="6">
    <mergeCell ref="A6:P6"/>
    <mergeCell ref="A5:P5"/>
    <mergeCell ref="A1:P1"/>
    <mergeCell ref="A3:P3"/>
    <mergeCell ref="A4:P4"/>
    <mergeCell ref="A2:P2"/>
  </mergeCells>
  <phoneticPr fontId="19" type="noConversion"/>
  <pageMargins left="0.59055118110236227" right="0.19685039370078741" top="0.39370078740157483" bottom="0.59055118110236227" header="0.11811023622047245" footer="0.51181102362204722"/>
  <pageSetup paperSize="9" scale="75" fitToHeight="9" orientation="landscape" horizontalDpi="300" r:id="rId1"/>
  <headerFooter alignWithMargins="0">
    <oddHeader>&amp;R&amp;"Arial,Fett"Stand  01.01.2018</oddHeader>
    <oddFooter>&amp;C&amp;P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7"/>
  <sheetViews>
    <sheetView workbookViewId="0">
      <selection activeCell="I26" sqref="I26"/>
    </sheetView>
  </sheetViews>
  <sheetFormatPr baseColWidth="10" defaultRowHeight="12.75" x14ac:dyDescent="0.2"/>
  <cols>
    <col min="1" max="1" width="5.85546875" customWidth="1"/>
  </cols>
  <sheetData>
    <row r="3" spans="1:8" ht="15" x14ac:dyDescent="0.2">
      <c r="F3" s="93" t="s">
        <v>272</v>
      </c>
      <c r="G3" s="95" t="str">
        <f>IF('GF-DA'!D8&lt;&gt;"",'GF-DA'!D8,"")</f>
        <v/>
      </c>
      <c r="H3" s="94"/>
    </row>
    <row r="5" spans="1:8" x14ac:dyDescent="0.2">
      <c r="A5" s="106" t="s">
        <v>273</v>
      </c>
    </row>
    <row r="9" spans="1:8" ht="15.75" x14ac:dyDescent="0.25">
      <c r="A9" s="11" t="s">
        <v>183</v>
      </c>
    </row>
    <row r="10" spans="1:8" x14ac:dyDescent="0.2">
      <c r="F10" s="86" t="s">
        <v>57</v>
      </c>
      <c r="G10" s="164" t="s">
        <v>191</v>
      </c>
      <c r="H10" s="164"/>
    </row>
    <row r="11" spans="1:8" x14ac:dyDescent="0.2">
      <c r="F11" s="87" t="s">
        <v>58</v>
      </c>
      <c r="G11" s="86" t="s">
        <v>192</v>
      </c>
      <c r="H11" s="86" t="s">
        <v>194</v>
      </c>
    </row>
    <row r="12" spans="1:8" x14ac:dyDescent="0.2">
      <c r="F12" s="87"/>
      <c r="G12" s="86" t="s">
        <v>193</v>
      </c>
      <c r="H12" s="86" t="s">
        <v>195</v>
      </c>
    </row>
    <row r="13" spans="1:8" x14ac:dyDescent="0.2">
      <c r="A13" s="88" t="s">
        <v>184</v>
      </c>
      <c r="B13" t="s">
        <v>270</v>
      </c>
      <c r="F13" s="34">
        <f>SUM('GF-DA'!P23:P27)</f>
        <v>0</v>
      </c>
      <c r="G13" s="90">
        <f t="shared" ref="G13:G18" si="0">SUM(F13/$F$23)</f>
        <v>0</v>
      </c>
      <c r="H13" s="90">
        <f t="shared" ref="H13:H18" si="1">SUM(F13/$G$26)</f>
        <v>0</v>
      </c>
    </row>
    <row r="14" spans="1:8" x14ac:dyDescent="0.2">
      <c r="A14" s="88" t="s">
        <v>5</v>
      </c>
      <c r="B14" t="s">
        <v>185</v>
      </c>
      <c r="F14">
        <f>SUM('GF-DA'!P40)</f>
        <v>0</v>
      </c>
      <c r="G14" s="90">
        <f t="shared" si="0"/>
        <v>0</v>
      </c>
      <c r="H14" s="90">
        <f t="shared" si="1"/>
        <v>0</v>
      </c>
    </row>
    <row r="15" spans="1:8" x14ac:dyDescent="0.2">
      <c r="A15" s="88" t="s">
        <v>7</v>
      </c>
      <c r="B15" t="s">
        <v>137</v>
      </c>
      <c r="F15" s="34">
        <f>SUM('GF-DA'!P45:P57)</f>
        <v>0</v>
      </c>
      <c r="G15" s="90">
        <f t="shared" si="0"/>
        <v>0</v>
      </c>
      <c r="H15" s="90">
        <f t="shared" si="1"/>
        <v>0</v>
      </c>
    </row>
    <row r="16" spans="1:8" x14ac:dyDescent="0.2">
      <c r="A16" s="88" t="s">
        <v>19</v>
      </c>
      <c r="B16" t="s">
        <v>186</v>
      </c>
      <c r="F16" s="34">
        <f>SUM('GF-DA'!P65:P93)</f>
        <v>40</v>
      </c>
      <c r="G16" s="90">
        <f t="shared" si="0"/>
        <v>0.8</v>
      </c>
      <c r="H16" s="90">
        <f t="shared" si="1"/>
        <v>2.4922118380062305E-2</v>
      </c>
    </row>
    <row r="17" spans="1:8" x14ac:dyDescent="0.2">
      <c r="A17" s="88" t="s">
        <v>33</v>
      </c>
      <c r="B17" t="s">
        <v>153</v>
      </c>
      <c r="F17" s="34">
        <f>SUM('GF-DA'!P101:P131)</f>
        <v>0</v>
      </c>
      <c r="G17" s="90">
        <f t="shared" si="0"/>
        <v>0</v>
      </c>
      <c r="H17" s="90">
        <f t="shared" si="1"/>
        <v>0</v>
      </c>
    </row>
    <row r="18" spans="1:8" x14ac:dyDescent="0.2">
      <c r="A18" s="88" t="s">
        <v>52</v>
      </c>
      <c r="B18" t="s">
        <v>187</v>
      </c>
      <c r="F18" s="34">
        <f>SUM('GF-DA'!P135:P137)</f>
        <v>0</v>
      </c>
      <c r="G18" s="90">
        <f t="shared" si="0"/>
        <v>0</v>
      </c>
      <c r="H18" s="90">
        <f t="shared" si="1"/>
        <v>0</v>
      </c>
    </row>
    <row r="19" spans="1:8" x14ac:dyDescent="0.2">
      <c r="A19" s="88" t="s">
        <v>188</v>
      </c>
      <c r="F19" s="34"/>
      <c r="G19" s="90"/>
      <c r="H19" s="90"/>
    </row>
    <row r="20" spans="1:8" x14ac:dyDescent="0.2">
      <c r="A20" s="88" t="s">
        <v>55</v>
      </c>
      <c r="B20" t="s">
        <v>271</v>
      </c>
      <c r="F20" s="34"/>
      <c r="G20" s="90"/>
      <c r="H20" s="90"/>
    </row>
    <row r="21" spans="1:8" x14ac:dyDescent="0.2">
      <c r="A21" s="88" t="s">
        <v>98</v>
      </c>
      <c r="F21" s="42"/>
      <c r="G21" s="90"/>
      <c r="H21" s="90"/>
    </row>
    <row r="22" spans="1:8" x14ac:dyDescent="0.2">
      <c r="A22" s="88" t="s">
        <v>189</v>
      </c>
      <c r="B22" s="89" t="s">
        <v>156</v>
      </c>
      <c r="C22" s="89"/>
      <c r="D22" s="89"/>
      <c r="E22" s="89"/>
      <c r="F22" s="109">
        <f>SUM('GF-DA'!P141:P174)</f>
        <v>10</v>
      </c>
      <c r="G22" s="92">
        <f>SUM(F22/$F$23)</f>
        <v>0.2</v>
      </c>
      <c r="H22" s="92">
        <f>SUM(F22/$G$26)</f>
        <v>6.2305295950155761E-3</v>
      </c>
    </row>
    <row r="23" spans="1:8" x14ac:dyDescent="0.2">
      <c r="A23" s="88"/>
      <c r="B23" s="106" t="s">
        <v>190</v>
      </c>
      <c r="C23" s="106"/>
      <c r="D23" s="106"/>
      <c r="E23" s="106"/>
      <c r="F23" s="107">
        <f>SUM(F13:F22)</f>
        <v>50</v>
      </c>
      <c r="G23" s="108">
        <f>SUM(G13:G22)</f>
        <v>1</v>
      </c>
      <c r="H23" s="108">
        <f>SUM(H13:H22)</f>
        <v>3.1152647975077882E-2</v>
      </c>
    </row>
    <row r="24" spans="1:8" x14ac:dyDescent="0.2">
      <c r="A24" s="88"/>
    </row>
    <row r="25" spans="1:8" x14ac:dyDescent="0.2">
      <c r="A25" s="88"/>
    </row>
    <row r="26" spans="1:8" x14ac:dyDescent="0.2">
      <c r="A26" t="s">
        <v>197</v>
      </c>
      <c r="G26" s="91">
        <v>1605</v>
      </c>
      <c r="H26" t="s">
        <v>196</v>
      </c>
    </row>
    <row r="27" spans="1:8" x14ac:dyDescent="0.2">
      <c r="A27" s="88"/>
    </row>
  </sheetData>
  <mergeCells count="1">
    <mergeCell ref="G10:H10"/>
  </mergeCells>
  <phoneticPr fontId="19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>
    <oddHeader>&amp;R&amp;"Arial,Fett"Stand 14. 04.  2004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9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GF-DA</vt:lpstr>
      <vt:lpstr>Zus_fass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Kvst Esslingen</dc:creator>
  <cp:lastModifiedBy>Aufrecht, Iris</cp:lastModifiedBy>
  <cp:lastPrinted>2022-12-06T16:42:57Z</cp:lastPrinted>
  <dcterms:created xsi:type="dcterms:W3CDTF">2001-06-08T15:50:47Z</dcterms:created>
  <dcterms:modified xsi:type="dcterms:W3CDTF">2023-01-23T10:13:03Z</dcterms:modified>
</cp:coreProperties>
</file>