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elkw.sharepoint.com/sites/OKRProjektKlimafasten2022/Freigegebene Dokumente/Klima/Klimaschutzkonzept/"/>
    </mc:Choice>
  </mc:AlternateContent>
  <xr:revisionPtr revIDLastSave="270" documentId="13_ncr:1_{8BEA0034-8313-495A-BCF5-95C906CE0FEC}" xr6:coauthVersionLast="47" xr6:coauthVersionMax="47" xr10:uidLastSave="{C9011899-AAE4-48E5-97D6-4566730798F0}"/>
  <bookViews>
    <workbookView xWindow="-19310" yWindow="1100" windowWidth="19420" windowHeight="11620" tabRatio="853" xr2:uid="{124590E2-B2EB-4CC6-8A1B-EEACFB5824E9}"/>
  </bookViews>
  <sheets>
    <sheet name="Erläuterungen" sheetId="6" r:id="rId1"/>
    <sheet name="Eingabe Gebäude" sheetId="1" r:id="rId2"/>
    <sheet name="Eingabe Mobilität" sheetId="3" r:id="rId3"/>
    <sheet name="Eingabe Beschaffung" sheetId="4" r:id="rId4"/>
    <sheet name="Ergebnisdetails" sheetId="2" r:id="rId5"/>
    <sheet name="Diagramme" sheetId="5" r:id="rId6"/>
  </sheets>
  <definedNames>
    <definedName name="Bezeichnung_des_Gebäudes">'Eingabe Gebäude'!$B$5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c r="A26" i="1"/>
  <c r="A27" i="1"/>
  <c r="A28" i="1"/>
  <c r="B24" i="2"/>
  <c r="B17" i="2"/>
  <c r="B56" i="2" l="1"/>
  <c r="S13" i="5" s="1"/>
  <c r="B55" i="2"/>
  <c r="C55" i="2" s="1"/>
  <c r="T12" i="5" s="1"/>
  <c r="B54" i="2"/>
  <c r="C54" i="2" s="1"/>
  <c r="T11" i="5" s="1"/>
  <c r="B53" i="2"/>
  <c r="C53" i="2" s="1"/>
  <c r="T10" i="5" s="1"/>
  <c r="B52" i="2"/>
  <c r="C52" i="2" s="1"/>
  <c r="T9" i="5" s="1"/>
  <c r="B51" i="2"/>
  <c r="C51" i="2" s="1"/>
  <c r="T8" i="5" s="1"/>
  <c r="B50" i="2"/>
  <c r="C50" i="2" s="1"/>
  <c r="T7" i="5" s="1"/>
  <c r="B49" i="2"/>
  <c r="C49" i="2" s="1"/>
  <c r="T6" i="5" s="1"/>
  <c r="B48" i="2"/>
  <c r="C48" i="2" s="1"/>
  <c r="T5" i="5" s="1"/>
  <c r="B25" i="1"/>
  <c r="B56" i="1" s="1"/>
  <c r="B24" i="1"/>
  <c r="B55" i="1" s="1"/>
  <c r="B26" i="1"/>
  <c r="B57" i="1" s="1"/>
  <c r="B27" i="1"/>
  <c r="B58" i="1" s="1"/>
  <c r="B28" i="1"/>
  <c r="B59" i="1" s="1"/>
  <c r="E51" i="1"/>
  <c r="E52" i="1"/>
  <c r="E53" i="1"/>
  <c r="E54" i="1"/>
  <c r="E55" i="1"/>
  <c r="E56" i="1"/>
  <c r="K11" i="2" s="1"/>
  <c r="E57" i="1"/>
  <c r="E58" i="1"/>
  <c r="E59" i="1"/>
  <c r="D50" i="1"/>
  <c r="F51" i="1"/>
  <c r="L6" i="2" s="1"/>
  <c r="G51" i="1"/>
  <c r="F52" i="1"/>
  <c r="L7" i="2" s="1"/>
  <c r="G52" i="1"/>
  <c r="F53" i="1"/>
  <c r="L8" i="2" s="1"/>
  <c r="G53" i="1"/>
  <c r="F54" i="1"/>
  <c r="L9" i="2" s="1"/>
  <c r="G54" i="1"/>
  <c r="F55" i="1"/>
  <c r="L10" i="2" s="1"/>
  <c r="G55" i="1"/>
  <c r="F56" i="1"/>
  <c r="L11" i="2" s="1"/>
  <c r="G56" i="1"/>
  <c r="F57" i="1"/>
  <c r="L12" i="2" s="1"/>
  <c r="G57" i="1"/>
  <c r="F58" i="1"/>
  <c r="L13" i="2" s="1"/>
  <c r="G58" i="1"/>
  <c r="F59" i="1"/>
  <c r="L14" i="2" s="1"/>
  <c r="G59" i="1"/>
  <c r="G50" i="1"/>
  <c r="F50" i="1"/>
  <c r="L5" i="2" s="1"/>
  <c r="E50" i="1"/>
  <c r="D51" i="1"/>
  <c r="D52" i="1"/>
  <c r="D53" i="1"/>
  <c r="D54" i="1"/>
  <c r="D55" i="1"/>
  <c r="D56" i="1"/>
  <c r="D57" i="1"/>
  <c r="D58" i="1"/>
  <c r="D59" i="1"/>
  <c r="B19" i="1"/>
  <c r="B50" i="1" s="1"/>
  <c r="C50" i="1"/>
  <c r="B20" i="1"/>
  <c r="B51" i="1" s="1"/>
  <c r="C51" i="1"/>
  <c r="B21" i="1"/>
  <c r="B52" i="1" s="1"/>
  <c r="C52" i="1"/>
  <c r="B22" i="1"/>
  <c r="B53" i="1" s="1"/>
  <c r="C53" i="1"/>
  <c r="B23" i="1"/>
  <c r="B54" i="1" s="1"/>
  <c r="C54" i="1"/>
  <c r="C56" i="1"/>
  <c r="C57" i="1"/>
  <c r="C58" i="1"/>
  <c r="C59" i="1"/>
  <c r="A20" i="1"/>
  <c r="A51" i="1" s="1"/>
  <c r="A21" i="1"/>
  <c r="A52" i="1" s="1"/>
  <c r="A22" i="1"/>
  <c r="A53" i="1" s="1"/>
  <c r="A23" i="1"/>
  <c r="A54" i="1" s="1"/>
  <c r="A55" i="1"/>
  <c r="A56" i="1"/>
  <c r="A57" i="1"/>
  <c r="A58" i="1"/>
  <c r="A59" i="1"/>
  <c r="A19" i="1"/>
  <c r="A50" i="1" s="1"/>
  <c r="T13" i="5"/>
  <c r="B1" i="2"/>
  <c r="D22" i="4"/>
  <c r="W6" i="5" s="1"/>
  <c r="D9" i="4"/>
  <c r="D10" i="4"/>
  <c r="D11" i="4"/>
  <c r="D19" i="4"/>
  <c r="D20" i="4"/>
  <c r="D21" i="4"/>
  <c r="B64" i="2"/>
  <c r="D18" i="4"/>
  <c r="D8" i="4"/>
  <c r="A12" i="2"/>
  <c r="B12" i="2"/>
  <c r="C12" i="2"/>
  <c r="E12" i="2" s="1"/>
  <c r="D12" i="2"/>
  <c r="A13" i="2"/>
  <c r="B13" i="2"/>
  <c r="C13" i="2"/>
  <c r="E13" i="2" s="1"/>
  <c r="D13" i="2"/>
  <c r="F13" i="2"/>
  <c r="F12" i="2"/>
  <c r="G14" i="2"/>
  <c r="G13" i="2"/>
  <c r="G12" i="2"/>
  <c r="A14" i="2"/>
  <c r="B14" i="2"/>
  <c r="C14" i="2"/>
  <c r="E14" i="2" s="1"/>
  <c r="D14" i="2"/>
  <c r="F14" i="2"/>
  <c r="D5" i="2"/>
  <c r="K14" i="2" l="1"/>
  <c r="J14" i="2"/>
  <c r="M14" i="2" s="1"/>
  <c r="K13" i="2"/>
  <c r="J13" i="2"/>
  <c r="M13" i="2" s="1"/>
  <c r="K5" i="2"/>
  <c r="J5" i="2"/>
  <c r="M5" i="2" s="1"/>
  <c r="K12" i="2"/>
  <c r="J12" i="2"/>
  <c r="K9" i="2"/>
  <c r="J9" i="2"/>
  <c r="M9" i="2" s="1"/>
  <c r="K8" i="2"/>
  <c r="J8" i="2"/>
  <c r="M8" i="2" s="1"/>
  <c r="K7" i="2"/>
  <c r="J7" i="2"/>
  <c r="K6" i="2"/>
  <c r="J6" i="2"/>
  <c r="J11" i="2"/>
  <c r="M11" i="2" s="1"/>
  <c r="J10" i="2"/>
  <c r="M10" i="2" s="1"/>
  <c r="D12" i="4"/>
  <c r="W5" i="5" s="1"/>
  <c r="B63" i="2"/>
  <c r="B65" i="2" s="1"/>
  <c r="P8" i="5" s="1"/>
  <c r="P16" i="5" s="1"/>
  <c r="X5" i="5"/>
  <c r="X6" i="5"/>
  <c r="M12" i="2"/>
  <c r="M7" i="2"/>
  <c r="L15" i="2"/>
  <c r="P14" i="5" s="1"/>
  <c r="S6" i="5"/>
  <c r="S8" i="5"/>
  <c r="S7" i="5"/>
  <c r="S5" i="5"/>
  <c r="S12" i="5"/>
  <c r="S11" i="5"/>
  <c r="S10" i="5"/>
  <c r="S9" i="5"/>
  <c r="H13" i="2"/>
  <c r="B57" i="2"/>
  <c r="C57" i="2"/>
  <c r="P7" i="5" s="1"/>
  <c r="P15" i="5" s="1"/>
  <c r="H12" i="2"/>
  <c r="H14" i="2"/>
  <c r="G5" i="2"/>
  <c r="G6" i="2"/>
  <c r="G7" i="2"/>
  <c r="G8" i="2"/>
  <c r="G9" i="2"/>
  <c r="G10" i="2"/>
  <c r="G11" i="2"/>
  <c r="F5" i="2"/>
  <c r="F6" i="2"/>
  <c r="F7" i="2"/>
  <c r="F8" i="2"/>
  <c r="F9" i="2"/>
  <c r="F11" i="2"/>
  <c r="D6" i="2"/>
  <c r="D7" i="2"/>
  <c r="D8" i="2"/>
  <c r="D9" i="2"/>
  <c r="D11" i="2"/>
  <c r="B6" i="2"/>
  <c r="C6" i="2"/>
  <c r="E6" i="2" s="1"/>
  <c r="B7" i="2"/>
  <c r="C7" i="2"/>
  <c r="E7" i="2" s="1"/>
  <c r="B8" i="2"/>
  <c r="C8" i="2"/>
  <c r="E8" i="2" s="1"/>
  <c r="B9" i="2"/>
  <c r="C9" i="2"/>
  <c r="E9" i="2" s="1"/>
  <c r="B10" i="2"/>
  <c r="C10" i="2"/>
  <c r="E10" i="2" s="1"/>
  <c r="B11" i="2"/>
  <c r="C11" i="2"/>
  <c r="E11" i="2" s="1"/>
  <c r="C5" i="2"/>
  <c r="E5" i="2" s="1"/>
  <c r="B5" i="2"/>
  <c r="A6" i="2"/>
  <c r="A7" i="2"/>
  <c r="A8" i="2"/>
  <c r="A9" i="2"/>
  <c r="A10" i="2"/>
  <c r="A11" i="2"/>
  <c r="A5" i="2"/>
  <c r="H11" i="2" l="1"/>
  <c r="H8" i="2"/>
  <c r="J15" i="2"/>
  <c r="P13" i="5" s="1"/>
  <c r="M6" i="2"/>
  <c r="M15" i="2" s="1"/>
  <c r="B23" i="2" s="1"/>
  <c r="B25" i="2" s="1"/>
  <c r="H9" i="2"/>
  <c r="H7" i="2"/>
  <c r="H6" i="2"/>
  <c r="H5" i="2"/>
  <c r="G15" i="2"/>
  <c r="P6" i="5" s="1"/>
  <c r="H10" i="2"/>
  <c r="P5" i="5" l="1"/>
  <c r="B16" i="2"/>
  <c r="B18" i="2" s="1"/>
  <c r="C68" i="2" s="1"/>
  <c r="C1" i="2" s="1"/>
  <c r="F10" i="2"/>
  <c r="K10" i="2"/>
  <c r="D10" i="2"/>
  <c r="C55" i="1"/>
</calcChain>
</file>

<file path=xl/sharedStrings.xml><?xml version="1.0" encoding="utf-8"?>
<sst xmlns="http://schemas.openxmlformats.org/spreadsheetml/2006/main" count="363" uniqueCount="262">
  <si>
    <t>Eingabe der Gebäude- und Verbrauchsdaten</t>
  </si>
  <si>
    <t>Kirche</t>
  </si>
  <si>
    <t>Heizöl</t>
  </si>
  <si>
    <t>Erdgas</t>
  </si>
  <si>
    <t>Kindertagesstätte</t>
  </si>
  <si>
    <t>Hackschnitzel</t>
  </si>
  <si>
    <t>Pfarrhaus/Verwaltung</t>
  </si>
  <si>
    <t>Flüssiggas</t>
  </si>
  <si>
    <t>Wohnhaus/Wohnung</t>
  </si>
  <si>
    <t>Mengeneinheit</t>
  </si>
  <si>
    <t>m³</t>
  </si>
  <si>
    <t>l</t>
  </si>
  <si>
    <t>Pellets</t>
  </si>
  <si>
    <t>kg</t>
  </si>
  <si>
    <t>Scheitholz</t>
  </si>
  <si>
    <t>Sonstiges</t>
  </si>
  <si>
    <t>Strom</t>
  </si>
  <si>
    <t>kWh</t>
  </si>
  <si>
    <t>**Maximalwert, normal deutlich geringerer Brennwert</t>
  </si>
  <si>
    <t>Erfassung der Daten zur Mobilität</t>
  </si>
  <si>
    <t>Verkehrsmittel</t>
  </si>
  <si>
    <t>Pfarrpersonen</t>
  </si>
  <si>
    <t>Pfarrerin Müller</t>
  </si>
  <si>
    <t>PKW Elektrisch</t>
  </si>
  <si>
    <t>Pfarrer Meyer</t>
  </si>
  <si>
    <t>Fahrrad</t>
  </si>
  <si>
    <t>PKW Verbrenner</t>
  </si>
  <si>
    <t>Angestellte Personen</t>
  </si>
  <si>
    <t>Summe alle</t>
  </si>
  <si>
    <t>ÖPNV Bus</t>
  </si>
  <si>
    <t>Zweirad Elektrisch</t>
  </si>
  <si>
    <t>Zu Fuß</t>
  </si>
  <si>
    <t>Zweirad Verbrenner</t>
  </si>
  <si>
    <t>ÖPNV Bahn</t>
  </si>
  <si>
    <t>Besucher/Innen</t>
  </si>
  <si>
    <t>Ehrenamtliche</t>
  </si>
  <si>
    <t>Flugzeug</t>
  </si>
  <si>
    <t>Datenerfassung Beschaffung und Ernährung</t>
  </si>
  <si>
    <t>Papier und Drucksachen</t>
  </si>
  <si>
    <t>Berechnung für Recyclingpapier</t>
  </si>
  <si>
    <t>Gesamt kg</t>
  </si>
  <si>
    <t>Bei vorhandener Mengenangabe:</t>
  </si>
  <si>
    <t>Anzahl Blatt</t>
  </si>
  <si>
    <t>Grammatur (g/m2)</t>
  </si>
  <si>
    <t xml:space="preserve">Berechnung für Blätter DIN A4: </t>
  </si>
  <si>
    <t>Summe Recyclingpapier</t>
  </si>
  <si>
    <t>kg CO2e/kg lt. UBA: 2,0</t>
  </si>
  <si>
    <t>Berechnung für Frischfaserpapiere</t>
  </si>
  <si>
    <t>Summe Frischfaserpapier</t>
  </si>
  <si>
    <t>kg CO2e/kg lt. UBA: 2,4</t>
  </si>
  <si>
    <t>Beschaffung Lebensmittel und Verpflegung</t>
  </si>
  <si>
    <t>Gerichte, die bei Veranstaltungen, bei Mittagstischen in Kindertagesstätten angeboten werden</t>
  </si>
  <si>
    <t>Gesamt-anzahl Portionen</t>
  </si>
  <si>
    <t>Emissionwerte pro Portion orientieren sich an  Reinhardt et al. (2020)</t>
  </si>
  <si>
    <t>Fleischgericht</t>
  </si>
  <si>
    <t>z.B. mit Braten, Steak, Gulasch etc.</t>
  </si>
  <si>
    <t>Fleischreduziertes Gericht</t>
  </si>
  <si>
    <t>z.B. mit Anteilen von Hackfleisch, Bolognese-Soße, fleischhaltige Maultaschen etc.</t>
  </si>
  <si>
    <t>Vegetarisches Gericht</t>
  </si>
  <si>
    <t>mit Anteilen von Milchprodukten oder Ei</t>
  </si>
  <si>
    <t xml:space="preserve">Veganes Gericht </t>
  </si>
  <si>
    <t>rein pflanzlich, auch mit höherem Soja- oder anderem Proteinträgeranteil</t>
  </si>
  <si>
    <t>Wurst mit Brötchen u. Senf/Ketchup</t>
  </si>
  <si>
    <t>z.B. Grill- oder Bratwurst</t>
  </si>
  <si>
    <t>Salatteller inkl. Dressing</t>
  </si>
  <si>
    <t>z.B. reichhaltige, große Salatportion, ggf. mit geringem Anteil Joghurt oder Honig</t>
  </si>
  <si>
    <t>Dessert/Kuchen vegetarisch</t>
  </si>
  <si>
    <t>mit Milch, Butter, Sahne, Ei..</t>
  </si>
  <si>
    <t>Dessert/Kuchen vegan</t>
  </si>
  <si>
    <t>rein pflanzlich</t>
  </si>
  <si>
    <t>Getränke</t>
  </si>
  <si>
    <t>Emissionwerte pro kg orientieren sich an  Reinhardt et al. (2020)</t>
  </si>
  <si>
    <t>Wasser (in Glasflaschen)</t>
  </si>
  <si>
    <t>Milch</t>
  </si>
  <si>
    <t>Haferdrink o.Ä.</t>
  </si>
  <si>
    <t>Bier</t>
  </si>
  <si>
    <t>Wein/Sekt</t>
  </si>
  <si>
    <t>Fruchtsäfte</t>
  </si>
  <si>
    <t>Fruchtsaft, regional</t>
  </si>
  <si>
    <t>Saftschorle, fertig, regional</t>
  </si>
  <si>
    <t>Limonaden</t>
  </si>
  <si>
    <t>ca. 7 g Kaffee sind pro Tasse (125ml) üblich, d.h. 56 g pro Liter</t>
  </si>
  <si>
    <t>bei Tee kann Näherungsweise von 12 g pro Liter ausgegangen werden</t>
  </si>
  <si>
    <r>
      <t>Tonnen CO</t>
    </r>
    <r>
      <rPr>
        <b/>
        <vertAlign val="subscript"/>
        <sz val="14"/>
        <color theme="1"/>
        <rFont val="Calibri"/>
        <family val="2"/>
        <scheme val="minor"/>
      </rPr>
      <t>2</t>
    </r>
    <r>
      <rPr>
        <b/>
        <sz val="14"/>
        <color theme="1"/>
        <rFont val="Calibri"/>
        <family val="2"/>
        <scheme val="minor"/>
      </rPr>
      <t xml:space="preserve"> eq insgesamt (Gebäude, Mobilität, Beschaffung)</t>
    </r>
  </si>
  <si>
    <t>Kennzahlen und THG-Emissionen der Gebäude</t>
  </si>
  <si>
    <t>Bezeichnung des Gebäudes</t>
  </si>
  <si>
    <t>Art des Gebäudes</t>
  </si>
  <si>
    <t>Art der Heizung</t>
  </si>
  <si>
    <t>Kennzahl Wärmeenergieverbrauch pro m² u. Jahr</t>
  </si>
  <si>
    <t>Emissionen aus Wärme tCO2e/Jahr</t>
  </si>
  <si>
    <t>Kennzahl Stromverbrauch pro m² u. Jahr</t>
  </si>
  <si>
    <t>Emissionen aus Stromverbrauch tCO2e/Jahr</t>
  </si>
  <si>
    <t>Emissionen gesamt tCO2e/Jahr</t>
  </si>
  <si>
    <t>Theoretischer Ausgleich durch PV Eigenerzeugung (möglicher Abzug*)</t>
  </si>
  <si>
    <t>Rechnerische Restemissionen tCO2e/Jahr**</t>
  </si>
  <si>
    <t>*wirkt sich nur theoretisch kompensierend auf die Jahressumme aus</t>
  </si>
  <si>
    <t>** Theoretischer Wert bei Annahme 100% Eigenverbrauch des PV Stroms</t>
  </si>
  <si>
    <t>Emissionsfaktoren (tCO2e/MWh)</t>
  </si>
  <si>
    <t>Jahr 2021</t>
  </si>
  <si>
    <t>Biomasse (Holz)</t>
  </si>
  <si>
    <t>Strom (Strommix DE)</t>
  </si>
  <si>
    <t>Wärmekennwerte (basierend auf Werten v. 2019) in kWh/m²</t>
  </si>
  <si>
    <t>Kirchen</t>
  </si>
  <si>
    <t>unter 28,27 grün, über 86,55 rot</t>
  </si>
  <si>
    <t>Kirchen elektrisch</t>
  </si>
  <si>
    <t>Kirchen Raumheizung</t>
  </si>
  <si>
    <t>Gemeindehäuser/ -zentren</t>
  </si>
  <si>
    <t>unter 41,01 grün, über 125,55 rot</t>
  </si>
  <si>
    <t>Kindergärten/ -tagesstätten</t>
  </si>
  <si>
    <t>unter 60 grün, über 150 rot</t>
  </si>
  <si>
    <t>Verwaltung/ Pfarrhäuser</t>
  </si>
  <si>
    <t>Wohnhäuser (Wert für Deutschland, aktuell), sonstige</t>
  </si>
  <si>
    <t>unter 70 grün, über 160 rot</t>
  </si>
  <si>
    <t>THG-Emissionen aus dem Bereich Mobilität</t>
  </si>
  <si>
    <t>Art des Verkehrsmittels</t>
  </si>
  <si>
    <t>Zurückgelegte Kilometer</t>
  </si>
  <si>
    <t>Verursachte Emissionen  tCO2e/Jahr</t>
  </si>
  <si>
    <t>Verwendeter Wert aus EKD/FEST-Publikation bzw. IFEU/UBA etc.</t>
  </si>
  <si>
    <t>PKW-Flottenmix Well-to-Wheel 2021: 227g CO2e/km</t>
  </si>
  <si>
    <t>PKW Strom Well-to-Wheel 2021: 105g CO2e/km</t>
  </si>
  <si>
    <t>Linienbus inkl. energetischer Vorkette: Wert v. 2015: 72 gCO2e/Perskm</t>
  </si>
  <si>
    <t>Stadtbahnen/Nahverkehr inkl. energetischer Vorkette: Wert v. 2015: 65 gCO2e/Perskm</t>
  </si>
  <si>
    <t>Wert für Kurzstrecke 944km exkl. Vorkette 2015 bis 2021: 246 gCO2e/Perskm</t>
  </si>
  <si>
    <t>Motorisierte Zweiräder - Flottenmix Well-to-Wheel 2021:  132g CO2e/km</t>
  </si>
  <si>
    <t>Motorisierte Zweiräder - Strom Well-to-Wheel 2021:  19g CO2e/km</t>
  </si>
  <si>
    <t>Wert aus "Pedelection" Studie für Pedelec: 17,8 und Fahrrad 10,4: Mittel 14g CO2e/km</t>
  </si>
  <si>
    <t>Ein Wert von 0 wird angenommen</t>
  </si>
  <si>
    <t>Summe</t>
  </si>
  <si>
    <t>THG-Emissionen aus dem Bereich Beschaffung/Ernährung</t>
  </si>
  <si>
    <t>THG-Emissionen aus dem Bereich Papier in tCO2e/Jahr:</t>
  </si>
  <si>
    <t>THG-Emissionen aus dem Bereich Ernährung in tCO2e/Jahr:</t>
  </si>
  <si>
    <t>Gesamt-Summe aller 3 Bereiche (Gebäude, Mobilität, Beschaffung):</t>
  </si>
  <si>
    <r>
      <t>Tonnen CO</t>
    </r>
    <r>
      <rPr>
        <b/>
        <i/>
        <vertAlign val="subscript"/>
        <sz val="14"/>
        <color theme="1"/>
        <rFont val="Calibri"/>
        <family val="2"/>
        <scheme val="minor"/>
      </rPr>
      <t>2</t>
    </r>
    <r>
      <rPr>
        <b/>
        <i/>
        <sz val="14"/>
        <color theme="1"/>
        <rFont val="Calibri"/>
        <family val="2"/>
        <scheme val="minor"/>
      </rPr>
      <t xml:space="preserve"> Equivalente</t>
    </r>
  </si>
  <si>
    <t>Wir wünschen viel Spass beim Ausprobieren und viel Erfolg bei allem, was Sie in Ihrer Gemeinde für den Klimaschutz bewegen!</t>
  </si>
  <si>
    <t>Verwendete Quellen:</t>
  </si>
  <si>
    <t>"Emissionsfaktoren zur Berechnung der THG-Emissionen in Landeskirchen und Diözesen, Version 1.0 (März2024)", herausgegeben von der Forschungsstätte der Evangelischen Studiengemeinschaft (F E S T), Heidelberg.</t>
  </si>
  <si>
    <t>"Abschätzung von THG-Einsparungen von Maßnahmen und Instrumenten zu nachhaltigem Konsum" von Corinna Fischer, Florian Antony, Ruth Blanck, Sibylle Braungardt, Veit Bürger, Michael Jakob, Tanja Kenkmann, Benjamin Köhler, Konstantin Kreye, Kevin Stuber-Rousselle,  Öko-Institut e.V., Freiburg; herausgegeben vom Umweltbundesamt unter TEXTE 48/2022.</t>
  </si>
  <si>
    <t>"Zur Ermittlung der CO2-Emissionen in Landeskirchen und Diözesen" Hans Diefenbacher, Oliver Foltin, Dorothee Rodenhäuser – Arbeitsanleitung, 4. Auflage September 2020 – Forschungsstätte der Evangelischen Studiengemeinschaft (F E S T), Heidelberg.</t>
  </si>
  <si>
    <t>"PEDELECTION - Verlagerungs-und Klimaeffekte durch Pedelec-Nutzung im Individualverkehr", Martina Lienhop, Dirk Thomas, Alexander Brandies, Institut für Transportation Design (Hochschule für Bildende Künste Braunschweig), Claudia Kämper, Julius Jöhrens, Hinrich Helms (Institut für Energie- und Umweltforschung Heidelberg GmbH) Sept. 2015</t>
  </si>
  <si>
    <t>"Ökologische Fußabdrücke von Lebensmitteln und Gerichten in Deutschland" Guido Reinhardt, Sven Gärtner, Tobias Wagner, IFEU - Institut für Energie- und Umweltforschung Heidelberg GmbH, 2020</t>
  </si>
  <si>
    <t>"Aktualisierte Ökobilanz von Grafik- und Hygienepapier" Frank Wellenreuther, Andreas Detzel, Martina Krüger, Mirjam Busch
IFEU - Institut für Energie- und Umweltforschung Heidelberg GmbH, herausgegeben vom Umweltbundesamt unter TEXTE 123/2022.</t>
  </si>
  <si>
    <t>Emissionen in tCO2e</t>
  </si>
  <si>
    <t>zurückgelegte km</t>
  </si>
  <si>
    <t>Papierart</t>
  </si>
  <si>
    <t>verbrauchte kg</t>
  </si>
  <si>
    <t>Sektor</t>
  </si>
  <si>
    <t>Wärme</t>
  </si>
  <si>
    <t>Mobilität</t>
  </si>
  <si>
    <t>Beschaffung/Ernährung</t>
  </si>
  <si>
    <t>Recycling</t>
  </si>
  <si>
    <t>Frischfaser</t>
  </si>
  <si>
    <t>Erläuterungen zum Berechnungstool des Umweltreferats für Klimaschutzkonzepte in Kirchengemeinden</t>
  </si>
  <si>
    <t>Gemeindehaus/-raum/-zentrum</t>
  </si>
  <si>
    <t>Wärmepumpe</t>
  </si>
  <si>
    <t>Wärmenetz</t>
  </si>
  <si>
    <t>Ökostrom PV</t>
  </si>
  <si>
    <t>Summe der aktuellen Emissionen aller Gebäude/ tCO2e/Jahr</t>
  </si>
  <si>
    <t>Biogas</t>
  </si>
  <si>
    <t>7,5**</t>
  </si>
  <si>
    <t xml:space="preserve">geplante Einsparung Wärmeenergie  in % 
</t>
  </si>
  <si>
    <t>JAZ 3 angenommen</t>
  </si>
  <si>
    <t>Spalte1</t>
  </si>
  <si>
    <t>Spalte2</t>
  </si>
  <si>
    <t>Spalte3</t>
  </si>
  <si>
    <t>Spalte4</t>
  </si>
  <si>
    <t>Spalte5</t>
  </si>
  <si>
    <t>Spalte6</t>
  </si>
  <si>
    <r>
      <t xml:space="preserve">Summe der Gebäudeemissionen im </t>
    </r>
    <r>
      <rPr>
        <b/>
        <sz val="11"/>
        <color theme="8" tint="-0.249977111117893"/>
        <rFont val="Calibri"/>
        <family val="2"/>
        <scheme val="minor"/>
      </rPr>
      <t>Zukunftsszenario</t>
    </r>
    <r>
      <rPr>
        <sz val="11"/>
        <color theme="1"/>
        <rFont val="Calibri"/>
        <family val="2"/>
        <scheme val="minor"/>
      </rPr>
      <t>/ tCO2e/Jahr</t>
    </r>
  </si>
  <si>
    <t>Hilfstabelle</t>
  </si>
  <si>
    <t>Gemeindehaus der Beispielgemeinde</t>
  </si>
  <si>
    <t>Beispielkirche</t>
  </si>
  <si>
    <t>Kindergarten Bei Spiel Haft</t>
  </si>
  <si>
    <t>Gemeindebüro, an der Beispielkirche 7</t>
  </si>
  <si>
    <t>Pfarrwohnung im Pfarrhaus, an der Beispielkirche 7</t>
  </si>
  <si>
    <t>Spalte7</t>
  </si>
  <si>
    <t>Gottesdienst</t>
  </si>
  <si>
    <t>Kreise und Gruppen</t>
  </si>
  <si>
    <t>Musik/Kultur/Bildung</t>
  </si>
  <si>
    <t>Feste und Feiern</t>
  </si>
  <si>
    <t>Gemeinde</t>
  </si>
  <si>
    <t>Kasualien, Gäste</t>
  </si>
  <si>
    <t>verschiedene</t>
  </si>
  <si>
    <t>Konzerte</t>
  </si>
  <si>
    <t>Zukunftsszenario für die Gebäude</t>
  </si>
  <si>
    <t>Ergebnisse - THG-Emissionen der Gemeinde 
für das Jahr:</t>
  </si>
  <si>
    <r>
      <t xml:space="preserve">Gebäudetyp </t>
    </r>
    <r>
      <rPr>
        <sz val="11"/>
        <color theme="1"/>
        <rFont val="Calibri"/>
        <family val="2"/>
        <scheme val="minor"/>
      </rPr>
      <t>(im Dropdown-menü auswählen)</t>
    </r>
  </si>
  <si>
    <r>
      <t xml:space="preserve">Heizungsart </t>
    </r>
    <r>
      <rPr>
        <sz val="11"/>
        <color theme="1"/>
        <rFont val="Calibri"/>
        <family val="2"/>
        <scheme val="minor"/>
      </rPr>
      <t>(im Dropdown-menü auswählen)</t>
    </r>
  </si>
  <si>
    <r>
      <t xml:space="preserve">Name/Bezeichnung </t>
    </r>
    <r>
      <rPr>
        <sz val="11"/>
        <color theme="1"/>
        <rFont val="Calibri"/>
        <family val="2"/>
        <scheme val="minor"/>
      </rPr>
      <t>(eintippen)</t>
    </r>
  </si>
  <si>
    <t>Möglichkeit zur Eingabe Ihrer künftigen/geplanten Gebäudeenergieversorgung: "Zukunftsszenario"; dazu gelbe Felder befüllen!</t>
  </si>
  <si>
    <r>
      <t>Gebäudetyp</t>
    </r>
    <r>
      <rPr>
        <sz val="11"/>
        <color theme="1"/>
        <rFont val="Calibri"/>
        <family val="2"/>
        <scheme val="minor"/>
      </rPr>
      <t xml:space="preserve"> (von oben übernommen)</t>
    </r>
  </si>
  <si>
    <r>
      <t xml:space="preserve">Name/Bezeichnung </t>
    </r>
    <r>
      <rPr>
        <sz val="11"/>
        <color theme="1"/>
        <rFont val="Calibri"/>
        <family val="2"/>
        <scheme val="minor"/>
      </rPr>
      <t>(von oben übernommen)</t>
    </r>
  </si>
  <si>
    <r>
      <t xml:space="preserve">künftige Heizungsart </t>
    </r>
    <r>
      <rPr>
        <sz val="11"/>
        <color theme="1"/>
        <rFont val="Calibri"/>
        <family val="2"/>
        <scheme val="minor"/>
      </rPr>
      <t>(wählen oder frei lassen, falls sich nichts ändert)</t>
    </r>
  </si>
  <si>
    <r>
      <t xml:space="preserve">Person/Personenkreis
</t>
    </r>
    <r>
      <rPr>
        <sz val="11"/>
        <color theme="1"/>
        <rFont val="Calibri"/>
        <family val="2"/>
        <scheme val="minor"/>
      </rPr>
      <t>(im Dropdownmenü auswählen)</t>
    </r>
  </si>
  <si>
    <r>
      <t xml:space="preserve">Verkehrsmittel 
</t>
    </r>
    <r>
      <rPr>
        <sz val="11"/>
        <color theme="1"/>
        <rFont val="Calibri"/>
        <family val="2"/>
        <scheme val="minor"/>
      </rPr>
      <t>(im Dropdownmenü auswählen)</t>
    </r>
  </si>
  <si>
    <r>
      <t xml:space="preserve">Bezeichnung/Name
</t>
    </r>
    <r>
      <rPr>
        <sz val="11"/>
        <color theme="1"/>
        <rFont val="Calibri"/>
        <family val="2"/>
        <scheme val="minor"/>
      </rPr>
      <t>(eintippen)</t>
    </r>
  </si>
  <si>
    <r>
      <t xml:space="preserve">
Mit dem vorliegenden Excel-Tool können Sie die </t>
    </r>
    <r>
      <rPr>
        <b/>
        <sz val="11"/>
        <color theme="1"/>
        <rFont val="Calibri"/>
        <family val="2"/>
        <scheme val="minor"/>
      </rPr>
      <t>Treibhausgasemissionen ihrer Kirchengemeinde</t>
    </r>
    <r>
      <rPr>
        <sz val="11"/>
        <color theme="1"/>
        <rFont val="Calibri"/>
        <family val="2"/>
        <scheme val="minor"/>
      </rPr>
      <t xml:space="preserve"> auf einfache Art und Weise </t>
    </r>
    <r>
      <rPr>
        <b/>
        <sz val="11"/>
        <color theme="1"/>
        <rFont val="Calibri"/>
        <family val="2"/>
        <scheme val="minor"/>
      </rPr>
      <t>für ein Jahr</t>
    </r>
    <r>
      <rPr>
        <sz val="11"/>
        <color theme="1"/>
        <rFont val="Calibri"/>
        <family val="2"/>
        <scheme val="minor"/>
      </rPr>
      <t xml:space="preserve"> ermitteln. Das Jahr können Sie individuell auswählen. Zudem können Sie ausprobieren, wie sich der Treibhausgasausstoß verändert, wenn Sie andere Heizungsarten eintragen, mit reduzierten Verbräuchen rechnen oder den Eigenenergieanteil (Photovoltaik) erhöhen. Somit können Sie Ihr individuelles Zukunftsszenario für Ihre Gebäude erstellen.
Vollständige Daten für die Bereiche Mobilität und Beschaffung zu erheben, ist für Kirchengemeinden erfahrungsgemäß schwierig. Auch hier laden wir jedoch ein, das Tool aktiv zu nutzen und Ihre Erkenntnisse daraus zu gewinnen.
(Bitte beachten Sie auch die Hinweise unter der Überschrift "Was dieses Tool nicht leisten kann" unten auf dieser Seite.)</t>
    </r>
  </si>
  <si>
    <r>
      <rPr>
        <b/>
        <sz val="11"/>
        <color theme="1"/>
        <rFont val="Calibri"/>
        <family val="2"/>
        <scheme val="minor"/>
      </rPr>
      <t>Vorgehen:</t>
    </r>
    <r>
      <rPr>
        <sz val="11"/>
        <color theme="1"/>
        <rFont val="Calibri"/>
        <family val="2"/>
        <scheme val="minor"/>
      </rPr>
      <t xml:space="preserve"> Ihre (Jahres-)Werte geben Sie in den drei </t>
    </r>
    <r>
      <rPr>
        <b/>
        <sz val="11"/>
        <color theme="1"/>
        <rFont val="Calibri"/>
        <family val="2"/>
        <scheme val="minor"/>
      </rPr>
      <t>grünen Tabellenblättern "Eingabe"</t>
    </r>
    <r>
      <rPr>
        <sz val="11"/>
        <color theme="1"/>
        <rFont val="Calibri"/>
        <family val="2"/>
        <scheme val="minor"/>
      </rPr>
      <t xml:space="preserve"> für die Gebäude, die Mobilität und die Beschaffung jeweils in den grün gekennzeichneten Feldern ein. Für Ihr Gebäude-Zukunftsszenario sind die entsprechenden Felder im Blatt "Eingabe Gebäude" hellgelb. Dort können Sie die zukünftige Heizungsart, Einsparungen, etc. eingeben. 
Im </t>
    </r>
    <r>
      <rPr>
        <b/>
        <sz val="11"/>
        <color theme="1"/>
        <rFont val="Calibri"/>
        <family val="2"/>
        <scheme val="minor"/>
      </rPr>
      <t>gelben Tabellenblatt "Ergebnisdetails"</t>
    </r>
    <r>
      <rPr>
        <sz val="11"/>
        <color theme="1"/>
        <rFont val="Calibri"/>
        <family val="2"/>
        <scheme val="minor"/>
      </rPr>
      <t xml:space="preserve"> erhalten Sie dann eine Übersicht über die anhand Ihrer Daten berechneten Treibhausgasemissionen. Im letzten Tabellenblatt erhalten Sie Diagramme, die für die Kommunikation und Veranschaulichung nützlich sein können.
Wichtig: Das Tool enthält Beispiel-Eingaben, um Ihnen das Vorgehen zu veranschaulichen. Diese müssen Sie vollständig überschreiben bzw. löschen.
</t>
    </r>
  </si>
  <si>
    <r>
      <rPr>
        <b/>
        <sz val="11"/>
        <color theme="1"/>
        <rFont val="Calibri"/>
        <family val="2"/>
        <scheme val="minor"/>
      </rPr>
      <t xml:space="preserve">
Wissenswertes zur Berechnung: </t>
    </r>
    <r>
      <rPr>
        <sz val="11"/>
        <color theme="1"/>
        <rFont val="Calibri"/>
        <family val="2"/>
        <scheme val="minor"/>
      </rPr>
      <t>Die für die Energieträger, Fortbewegungsmittel, Papiere, Lebensmittel bzw. Gerichte hinterlegten Emissionsfaktoren stammen entweder aus den unten aufgeführten Quellen oder wurden anhand der darin aufgeführten Werte für ähnliche Produkte/Gegenstände berechnet oder abgeleitet. Da auch die offiziellen Emissionsfaktoren stets Schwankungen und Änderungen unterliegen und bestimmte Statistiken und Annahmen beinhalten, sind die Ergebnisse immer als Trend und Näherung zu verstehen. Sie sollen einen Eindruck von den Größenordnungen vermitteln und aufzeigen, welche Änderungen und Maßnahmen besonders große Effekte erzielen können und welche vielleicht weniger.</t>
    </r>
  </si>
  <si>
    <t>Klimaschutz heißt, die Treibhausgasemissionen zu minimieren und diese möglichst schnell bis auf Netto-Null-Emissionen zu reduzieren. Nur so kann das Pariser Klimaabkommen eingehalten und ein Beitrag zur globalen Gerechtigkeit geleistet werden. Das Budget für Emissionen von uns Menschen in den reichen Ländern ist eigentlich schon aufgebraucht, wenn man die von uns verursachten Emissionen aus der Zeit vor den globalen Abkommen (vor 1992) mit berücksichtigt. Europa, Deutschland und viele Länderparlamente und Organisationen (wie die Evangelische Kirche Deutschlands oder die Evangelische Landeskirche in Württemberg) haben sich vorgenommen, bis 2040 oder 2045 die Emissionen auf Null herunterzufahren. Nicht, weil es gerecht ist, sondern weil es politisch und wirtschaftlich nicht schneller möglich erscheint. Wir gehen hier also von einem Kompromissziel aus, dessen Erreichen mindestens erforderlich ist, um einen noch gefährlicheren Klimawandel zu vermeiden.
Neben den Treibhausgasemissionen führt unser Lebens- und Wirtschaftsstil zu weiteren Umweltproblemen, die die Lebensbedingungen für Mensch, Tier und Pflanzen verschlechtern: Rückgang natürlicher Lebensräume, Artensterben und Rückgang der Biodiversität allgemein, Bodenverschlechterung, Wassermangel u.s.w.
Insbesondere beim Thema Ernährung sind neben dem CO2-Fußabdruck andere ökologische "Fußabdrücke" von großer Bedeutung, die durch die Herstellung, Verarbeitung und Entsorgung von Lebensmitteln entstehen. Je weniger pflanzlich, regional, saisonal und unverarbeitet ein Lebensmittel ist, desto größer sind sie. Dazu gehören der Flächenverbrauch, Wasserverbrauch, Bodenverbrauch und  Eingriffe in Nährstoffhaushalte (bspw. Überdüngung). Aber auch bei den Themenfeldern Gebäude (Energie) und Beschaffung, haben wir Auswirkungen dieser Art. 
Diese Aspekte fließen nicht in die Auswertung mit ein, sollten aber immer mitbedacht werden.</t>
  </si>
  <si>
    <t>Was dieses Tool nicht leisten kann: Andere ökologische "Fußabdrücke"  berücksichtigen und schnelles, beherztes Handeln ersetzen.</t>
  </si>
  <si>
    <t>Aktueller Stand für das Jahr</t>
  </si>
  <si>
    <r>
      <t>Jahres-Stromerzeugung</t>
    </r>
    <r>
      <rPr>
        <b/>
        <vertAlign val="superscript"/>
        <sz val="11"/>
        <color theme="1"/>
        <rFont val="Calibri"/>
        <family val="2"/>
        <scheme val="minor"/>
      </rPr>
      <t>2)</t>
    </r>
    <r>
      <rPr>
        <b/>
        <sz val="11"/>
        <color theme="1"/>
        <rFont val="Calibri"/>
        <family val="2"/>
        <scheme val="minor"/>
      </rPr>
      <t xml:space="preserve"> mittels PV-Anlage (kWh) </t>
    </r>
    <r>
      <rPr>
        <sz val="11"/>
        <color theme="1"/>
        <rFont val="Calibri"/>
        <family val="2"/>
        <scheme val="minor"/>
      </rPr>
      <t>(Wert eingeben)</t>
    </r>
  </si>
  <si>
    <r>
      <t>Jahresverbrauch 
Strom</t>
    </r>
    <r>
      <rPr>
        <b/>
        <vertAlign val="superscript"/>
        <sz val="11"/>
        <color theme="1"/>
        <rFont val="Calibri"/>
        <family val="2"/>
        <scheme val="minor"/>
      </rPr>
      <t>1)</t>
    </r>
    <r>
      <rPr>
        <b/>
        <sz val="11"/>
        <color theme="1"/>
        <rFont val="Calibri"/>
        <family val="2"/>
        <scheme val="minor"/>
      </rPr>
      <t xml:space="preserve"> (kWh) 
</t>
    </r>
    <r>
      <rPr>
        <sz val="11"/>
        <color theme="1"/>
        <rFont val="Calibri"/>
        <family val="2"/>
        <scheme val="minor"/>
      </rPr>
      <t>(Wert eingeben)</t>
    </r>
    <r>
      <rPr>
        <b/>
        <sz val="11"/>
        <color theme="1"/>
        <rFont val="Calibri"/>
        <family val="2"/>
        <scheme val="minor"/>
      </rPr>
      <t xml:space="preserve">
</t>
    </r>
    <r>
      <rPr>
        <b/>
        <sz val="11"/>
        <color rgb="FFFF0000"/>
        <rFont val="Calibri"/>
        <family val="2"/>
        <scheme val="minor"/>
      </rPr>
      <t>Ohne Heizstrom!</t>
    </r>
  </si>
  <si>
    <t>Spalte8</t>
  </si>
  <si>
    <t>geplanter Eigenverbrauch (kWh)</t>
  </si>
  <si>
    <t>1) gesamter Strom (ohne Heizstrom), d.h. zugekaufter Strom (Netzstrom) plus Eigenerzeugung</t>
  </si>
  <si>
    <t>2) Strom, den die PV-Anlage insgesamt erzeugt hat, d.h. Eigenverbrauch plus Einspeisung</t>
  </si>
  <si>
    <r>
      <t xml:space="preserve">geplanter Jahresverbrauch 
Strom (kWh) 
</t>
    </r>
    <r>
      <rPr>
        <b/>
        <sz val="11"/>
        <color rgb="FFFF0000"/>
        <rFont val="Calibri"/>
        <family val="2"/>
        <scheme val="minor"/>
      </rPr>
      <t>ohne Heizstrom!</t>
    </r>
    <r>
      <rPr>
        <b/>
        <sz val="11"/>
        <color theme="1"/>
        <rFont val="Calibri"/>
        <family val="2"/>
        <scheme val="minor"/>
      </rPr>
      <t xml:space="preserve">
</t>
    </r>
    <r>
      <rPr>
        <sz val="9"/>
        <color theme="1"/>
        <rFont val="Calibri"/>
        <family val="2"/>
        <scheme val="minor"/>
      </rPr>
      <t>Siehe oben 1)</t>
    </r>
    <r>
      <rPr>
        <b/>
        <sz val="11"/>
        <color theme="1"/>
        <rFont val="Calibri"/>
        <family val="2"/>
        <scheme val="minor"/>
      </rPr>
      <t xml:space="preserve"> </t>
    </r>
  </si>
  <si>
    <r>
      <t xml:space="preserve">geplante Jahres-Stromerzeugung mittels PV-Anlage (kWh)
</t>
    </r>
    <r>
      <rPr>
        <sz val="9"/>
        <color theme="1"/>
        <rFont val="Calibri"/>
        <family val="2"/>
        <scheme val="minor"/>
      </rPr>
      <t>Siehe oben 2)</t>
    </r>
  </si>
  <si>
    <r>
      <t xml:space="preserve">Eigenverbrauch des selbst erzeugten PV-Stroms (kWh) </t>
    </r>
    <r>
      <rPr>
        <sz val="11"/>
        <color theme="1"/>
        <rFont val="Calibri"/>
        <family val="2"/>
        <scheme val="minor"/>
      </rPr>
      <t>(Wert eingeben)</t>
    </r>
  </si>
  <si>
    <r>
      <t xml:space="preserve">Beheizte Grundfläche (m²) 
</t>
    </r>
    <r>
      <rPr>
        <sz val="11"/>
        <color theme="1"/>
        <rFont val="Calibri"/>
        <family val="2"/>
        <scheme val="minor"/>
      </rPr>
      <t>(Wert eingeben;
in leeren Zellen 0,01 eingetragen lassen)</t>
    </r>
  </si>
  <si>
    <r>
      <t xml:space="preserve">Jahresver-brauch 
Heizenergie (kWh) 
</t>
    </r>
    <r>
      <rPr>
        <sz val="11"/>
        <color theme="1"/>
        <rFont val="Calibri"/>
        <family val="2"/>
        <scheme val="minor"/>
      </rPr>
      <t>(Wert eingeben)</t>
    </r>
  </si>
  <si>
    <r>
      <t xml:space="preserve">Beheizte Grundfläche (m²) </t>
    </r>
    <r>
      <rPr>
        <sz val="11"/>
        <color theme="1"/>
        <rFont val="Calibri"/>
        <family val="2"/>
        <scheme val="minor"/>
      </rPr>
      <t>(ggf. geänderter Wert, in leeren Zellen 0,01 eingetragen lassen)</t>
    </r>
  </si>
  <si>
    <t>* ggf. Umrechnung Menge in Energieeinheit:</t>
  </si>
  <si>
    <r>
      <t xml:space="preserve">Faktor (kWh pro Mengeneinheit)
</t>
    </r>
    <r>
      <rPr>
        <i/>
        <sz val="11"/>
        <color theme="1"/>
        <rFont val="Calibri"/>
        <family val="2"/>
        <scheme val="minor"/>
      </rPr>
      <t>jew. Brennwerte</t>
    </r>
  </si>
  <si>
    <r>
      <t xml:space="preserve">Art der Veranstaltung
</t>
    </r>
    <r>
      <rPr>
        <sz val="11"/>
        <color theme="1"/>
        <rFont val="Calibri"/>
        <family val="2"/>
        <scheme val="minor"/>
      </rPr>
      <t>(im Dropdownmenü auswählen)</t>
    </r>
  </si>
  <si>
    <r>
      <t xml:space="preserve">Arbeitswege </t>
    </r>
    <r>
      <rPr>
        <sz val="11"/>
        <color theme="1"/>
        <rFont val="Calibri"/>
        <family val="2"/>
        <scheme val="minor"/>
      </rPr>
      <t>(d.h. Wege zur Arbeitsstätte, Pendelstrecken)</t>
    </r>
  </si>
  <si>
    <r>
      <t>Wege zu den Veranstaltungen der Gemeinde</t>
    </r>
    <r>
      <rPr>
        <sz val="11"/>
        <color theme="1"/>
        <rFont val="Calibri"/>
        <family val="2"/>
        <scheme val="minor"/>
      </rPr>
      <t xml:space="preserve"> (Mobilität der Gemeindeglieder und Besucher*innen)</t>
    </r>
  </si>
  <si>
    <r>
      <t>Dienstliche Fahrten</t>
    </r>
    <r>
      <rPr>
        <sz val="11"/>
        <color theme="1"/>
        <rFont val="Calibri"/>
        <family val="2"/>
        <scheme val="minor"/>
      </rPr>
      <t xml:space="preserve"> (Mobilität im Rahmen der beruflichen Tätigkeit, auch Dienstreisen)</t>
    </r>
  </si>
  <si>
    <r>
      <t xml:space="preserve">Zurückgelegte Strecke in km/Jahr
</t>
    </r>
    <r>
      <rPr>
        <sz val="11"/>
        <color theme="1"/>
        <rFont val="Calibri"/>
        <family val="2"/>
        <scheme val="minor"/>
      </rPr>
      <t>(Wert eingeben)</t>
    </r>
  </si>
  <si>
    <t>Belegtes Brötchen mit Wurst/Käse</t>
  </si>
  <si>
    <t>Belegtes Brötchen vegan</t>
  </si>
  <si>
    <t>Laugenbrezel mit Butter</t>
  </si>
  <si>
    <t>Obst</t>
  </si>
  <si>
    <t>Obst, regional und saisonal</t>
  </si>
  <si>
    <t>exotisches Obst oder gelagert (z.B. auch Äpfel außerhalb der Saison)</t>
  </si>
  <si>
    <t>pro Stück, also belegte Brötchenhälfte, auch auf belegte Brote anwendbar</t>
  </si>
  <si>
    <t>dito, nur rein pflanzlich mit Belag oder Aufstrich versehen</t>
  </si>
  <si>
    <t>während oder kurz nach der Erntesaison, kurze Wege, regional erzeugt</t>
  </si>
  <si>
    <t>Gesamt- menge/kg = Liter (Näherung)</t>
  </si>
  <si>
    <t>Kaffeepulver in kg*</t>
  </si>
  <si>
    <t>Tee, schwarzer in kg*</t>
  </si>
  <si>
    <t>* Falls Rückrechnung vom aufgebrühten Tee/Kaffee erforderlich ist:</t>
  </si>
  <si>
    <t>der schwäbische "Klassiker" (85g Weizengebäck, 10 g Butter)</t>
  </si>
  <si>
    <t>ca. 2,6 kg CO2e</t>
  </si>
  <si>
    <t>ca. 1,6 kg CO2e</t>
  </si>
  <si>
    <t>ca. 1,0 kg CO2e</t>
  </si>
  <si>
    <t>ca. 0,8 kg CO2e</t>
  </si>
  <si>
    <t>ca. 0,4 kg CO2e</t>
  </si>
  <si>
    <t>ca. 0,3 kg CO2e</t>
  </si>
  <si>
    <t>ca. 0,2 kg CO2e</t>
  </si>
  <si>
    <t>ca. 0,25 kg CO2e</t>
  </si>
  <si>
    <t>ca. 0,09 kg CO2e</t>
  </si>
  <si>
    <t>ca. 0,1 kg CO2e</t>
  </si>
  <si>
    <t>ca. 0,08 kg CO2e</t>
  </si>
  <si>
    <t>ca. 0,03 kg CO2e</t>
  </si>
  <si>
    <t>ca. 5,6 kg CO2e</t>
  </si>
  <si>
    <t>ca. 1,4 kg CO2e</t>
  </si>
  <si>
    <t>ca. 0,9 kg CO2e</t>
  </si>
  <si>
    <t>ca. 0,7 kg CO2e</t>
  </si>
  <si>
    <t>Wärmenetz (Biogas/-masse)</t>
  </si>
  <si>
    <t>Angenommene Werte 2040</t>
  </si>
  <si>
    <t>(Halbierung als Annahme)</t>
  </si>
  <si>
    <t>(Heutiger Wert für Ökostrom als Annahme)</t>
  </si>
  <si>
    <t>Aktuell:</t>
  </si>
  <si>
    <t>Zukunftsszenario</t>
  </si>
  <si>
    <t>prozentuale Reduktion*</t>
  </si>
  <si>
    <t>* hier können Sie Ihren eigenen Wert eingeben</t>
  </si>
  <si>
    <t>Sekretariat alle</t>
  </si>
  <si>
    <t>Kennzahl Wärmeenergieverbrauch pro m² u. Jahr*</t>
  </si>
  <si>
    <t>*grün: Energieverbrauch gering für den Gebäudetyp
  gelb: Energieverbrauch im mittleren Bereich
  rot: Energieverbrauch hoch für den Gebäudetyp</t>
  </si>
  <si>
    <t>Falls Ihnen in diesem Excel-Tool weitere Zeilen für die Eingabe fehlen oder Sie Anregungen und Fragen haben, wenden Sie sich bitte per Email an: 
klimaschutz@elk-wue.de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</si>
</sst>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7" x14ac:knownFonts="1">
    <font>
      <sz val="11"/>
      <color theme="1"/>
      <name val="Calibri"/>
      <family val="2"/>
      <scheme val="minor"/>
    </font>
    <font>
      <b/>
      <sz val="11"/>
      <color theme="1"/>
      <name val="Calibri"/>
      <family val="2"/>
      <scheme val="minor"/>
    </font>
    <font>
      <b/>
      <sz val="14"/>
      <color theme="1"/>
      <name val="Calibri"/>
      <family val="2"/>
      <scheme val="minor"/>
    </font>
    <font>
      <sz val="8"/>
      <name val="Calibri"/>
      <family val="2"/>
      <scheme val="minor"/>
    </font>
    <font>
      <sz val="11"/>
      <name val="Calibri"/>
      <family val="2"/>
      <scheme val="minor"/>
    </font>
    <font>
      <i/>
      <sz val="11"/>
      <color theme="1"/>
      <name val="Calibri"/>
      <family val="2"/>
      <scheme val="minor"/>
    </font>
    <font>
      <b/>
      <sz val="16"/>
      <color theme="1"/>
      <name val="Calibri"/>
      <family val="2"/>
      <scheme val="minor"/>
    </font>
    <font>
      <sz val="14"/>
      <color theme="1"/>
      <name val="Calibri"/>
      <family val="2"/>
      <scheme val="minor"/>
    </font>
    <font>
      <b/>
      <i/>
      <sz val="14"/>
      <color theme="1"/>
      <name val="Calibri"/>
      <family val="2"/>
      <scheme val="minor"/>
    </font>
    <font>
      <b/>
      <i/>
      <vertAlign val="subscript"/>
      <sz val="14"/>
      <color theme="1"/>
      <name val="Calibri"/>
      <family val="2"/>
      <scheme val="minor"/>
    </font>
    <font>
      <b/>
      <vertAlign val="subscript"/>
      <sz val="14"/>
      <color theme="1"/>
      <name val="Calibri"/>
      <family val="2"/>
      <scheme val="minor"/>
    </font>
    <font>
      <b/>
      <sz val="16"/>
      <color theme="5" tint="-0.249977111117893"/>
      <name val="Calibri"/>
      <family val="2"/>
      <scheme val="minor"/>
    </font>
    <font>
      <sz val="11"/>
      <color theme="1"/>
      <name val="Calibri"/>
      <family val="2"/>
      <scheme val="minor"/>
    </font>
    <font>
      <b/>
      <sz val="11"/>
      <name val="Calibri"/>
      <family val="2"/>
      <scheme val="minor"/>
    </font>
    <font>
      <b/>
      <sz val="11"/>
      <color rgb="FFFF0000"/>
      <name val="Calibri"/>
      <family val="2"/>
      <scheme val="minor"/>
    </font>
    <font>
      <b/>
      <sz val="14"/>
      <color rgb="FF00B050"/>
      <name val="Calibri"/>
      <family val="2"/>
      <scheme val="minor"/>
    </font>
    <font>
      <sz val="11"/>
      <color theme="0" tint="-0.14999847407452621"/>
      <name val="Calibri"/>
      <family val="2"/>
      <scheme val="minor"/>
    </font>
    <font>
      <b/>
      <sz val="11"/>
      <color theme="8" tint="-0.249977111117893"/>
      <name val="Calibri"/>
      <family val="2"/>
      <scheme val="minor"/>
    </font>
    <font>
      <i/>
      <sz val="11"/>
      <color theme="0" tint="-0.249977111117893"/>
      <name val="Calibri"/>
      <family val="2"/>
      <scheme val="minor"/>
    </font>
    <font>
      <sz val="11"/>
      <color theme="0" tint="-0.249977111117893"/>
      <name val="Calibri"/>
      <family val="2"/>
      <scheme val="minor"/>
    </font>
    <font>
      <sz val="11"/>
      <color theme="0" tint="-0.34998626667073579"/>
      <name val="Calibri"/>
      <family val="2"/>
      <scheme val="minor"/>
    </font>
    <font>
      <b/>
      <sz val="11"/>
      <color theme="0" tint="-0.34998626667073579"/>
      <name val="Calibri"/>
      <family val="2"/>
      <scheme val="minor"/>
    </font>
    <font>
      <i/>
      <sz val="11"/>
      <color theme="0" tint="-0.34998626667073579"/>
      <name val="Calibri"/>
      <family val="2"/>
      <scheme val="minor"/>
    </font>
    <font>
      <b/>
      <sz val="12"/>
      <color theme="1"/>
      <name val="Calibri"/>
      <family val="2"/>
      <scheme val="minor"/>
    </font>
    <font>
      <sz val="12"/>
      <color theme="1"/>
      <name val="Calibri"/>
      <family val="2"/>
      <scheme val="minor"/>
    </font>
    <font>
      <b/>
      <vertAlign val="superscript"/>
      <sz val="11"/>
      <color theme="1"/>
      <name val="Calibri"/>
      <family val="2"/>
      <scheme val="minor"/>
    </font>
    <font>
      <sz val="9"/>
      <color theme="1"/>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39997558519241921"/>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43" fontId="12" fillId="0" borderId="0" applyFont="0" applyFill="0" applyBorder="0" applyAlignment="0" applyProtection="0"/>
  </cellStyleXfs>
  <cellXfs count="165">
    <xf numFmtId="0" fontId="0" fillId="0" borderId="0" xfId="0"/>
    <xf numFmtId="0" fontId="1" fillId="0" borderId="0" xfId="0" applyFont="1"/>
    <xf numFmtId="0" fontId="2" fillId="0" borderId="0" xfId="0" applyFont="1"/>
    <xf numFmtId="164" fontId="0" fillId="0" borderId="0" xfId="0" applyNumberFormat="1"/>
    <xf numFmtId="2" fontId="0" fillId="0" borderId="0" xfId="0" applyNumberFormat="1"/>
    <xf numFmtId="49" fontId="0" fillId="0" borderId="2" xfId="0" applyNumberFormat="1" applyBorder="1"/>
    <xf numFmtId="164" fontId="0" fillId="0" borderId="2" xfId="0" applyNumberFormat="1" applyBorder="1"/>
    <xf numFmtId="2" fontId="0" fillId="0" borderId="2" xfId="0" applyNumberFormat="1" applyBorder="1"/>
    <xf numFmtId="0" fontId="1" fillId="0" borderId="0" xfId="0" applyFont="1" applyAlignment="1">
      <alignment wrapText="1"/>
    </xf>
    <xf numFmtId="49" fontId="0" fillId="0" borderId="0" xfId="0" applyNumberForma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3" borderId="1" xfId="0" applyFill="1" applyBorder="1" applyProtection="1">
      <protection locked="0"/>
    </xf>
    <xf numFmtId="0" fontId="6" fillId="0" borderId="0" xfId="0" applyFont="1"/>
    <xf numFmtId="0" fontId="7" fillId="0" borderId="0" xfId="0" applyFont="1"/>
    <xf numFmtId="0" fontId="0" fillId="0" borderId="8" xfId="0" applyBorder="1"/>
    <xf numFmtId="2" fontId="0" fillId="0" borderId="9" xfId="0" applyNumberFormat="1" applyBorder="1"/>
    <xf numFmtId="2" fontId="0" fillId="0" borderId="5" xfId="0" applyNumberFormat="1" applyBorder="1"/>
    <xf numFmtId="0" fontId="0" fillId="0" borderId="0" xfId="0" applyAlignment="1">
      <alignment vertical="center"/>
    </xf>
    <xf numFmtId="0" fontId="0" fillId="0" borderId="2" xfId="0" applyBorder="1"/>
    <xf numFmtId="2" fontId="0" fillId="0" borderId="7" xfId="0" applyNumberFormat="1" applyBorder="1"/>
    <xf numFmtId="0" fontId="0" fillId="0" borderId="10" xfId="0" applyBorder="1"/>
    <xf numFmtId="0" fontId="0" fillId="0" borderId="11" xfId="0" applyBorder="1"/>
    <xf numFmtId="0" fontId="0" fillId="3" borderId="0" xfId="0" applyFill="1" applyProtection="1">
      <protection locked="0"/>
    </xf>
    <xf numFmtId="0" fontId="0" fillId="0" borderId="9" xfId="0" applyBorder="1"/>
    <xf numFmtId="0" fontId="2" fillId="0" borderId="4" xfId="0" applyFont="1" applyBorder="1"/>
    <xf numFmtId="0" fontId="1" fillId="0" borderId="4" xfId="0" applyFont="1" applyBorder="1"/>
    <xf numFmtId="0" fontId="1" fillId="0" borderId="6" xfId="0" applyFont="1" applyBorder="1"/>
    <xf numFmtId="0" fontId="1" fillId="0" borderId="7" xfId="0" applyFont="1" applyBorder="1"/>
    <xf numFmtId="2" fontId="1" fillId="5" borderId="2" xfId="0" applyNumberFormat="1" applyFont="1" applyFill="1" applyBorder="1"/>
    <xf numFmtId="2" fontId="0" fillId="5" borderId="12" xfId="0" applyNumberFormat="1" applyFill="1" applyBorder="1"/>
    <xf numFmtId="0" fontId="8" fillId="0" borderId="0" xfId="0" applyFont="1"/>
    <xf numFmtId="0" fontId="2" fillId="0" borderId="3" xfId="0" applyFont="1" applyBorder="1"/>
    <xf numFmtId="0" fontId="2" fillId="0" borderId="8" xfId="0" applyFont="1" applyBorder="1"/>
    <xf numFmtId="0" fontId="2" fillId="0" borderId="9" xfId="0" applyFont="1" applyBorder="1"/>
    <xf numFmtId="49" fontId="0" fillId="0" borderId="4" xfId="0" applyNumberFormat="1" applyBorder="1"/>
    <xf numFmtId="49" fontId="0" fillId="0" borderId="6" xfId="0" applyNumberFormat="1" applyBorder="1"/>
    <xf numFmtId="0" fontId="1" fillId="0" borderId="7" xfId="0" applyFont="1" applyBorder="1" applyAlignment="1">
      <alignment wrapText="1"/>
    </xf>
    <xf numFmtId="0" fontId="8" fillId="0" borderId="10" xfId="0" applyFont="1" applyBorder="1"/>
    <xf numFmtId="2" fontId="8" fillId="0" borderId="11" xfId="0" applyNumberFormat="1" applyFont="1" applyBorder="1"/>
    <xf numFmtId="2" fontId="8" fillId="5" borderId="11" xfId="0" applyNumberFormat="1" applyFont="1" applyFill="1" applyBorder="1"/>
    <xf numFmtId="0" fontId="8" fillId="0" borderId="12" xfId="0" applyFont="1" applyBorder="1"/>
    <xf numFmtId="164" fontId="0" fillId="0" borderId="0" xfId="0" applyNumberFormat="1" applyAlignment="1">
      <alignment vertical="center"/>
    </xf>
    <xf numFmtId="0" fontId="1" fillId="3" borderId="0" xfId="0" applyFont="1" applyFill="1" applyAlignment="1" applyProtection="1">
      <alignment horizontal="left"/>
      <protection locked="0"/>
    </xf>
    <xf numFmtId="0" fontId="11" fillId="0" borderId="0" xfId="0" applyFont="1" applyAlignment="1">
      <alignment horizontal="left"/>
    </xf>
    <xf numFmtId="2" fontId="11" fillId="0" borderId="0" xfId="0" applyNumberFormat="1" applyFont="1" applyAlignment="1">
      <alignment horizontal="center"/>
    </xf>
    <xf numFmtId="0" fontId="1" fillId="0" borderId="4" xfId="0" applyFont="1" applyBorder="1" applyAlignment="1">
      <alignment wrapText="1"/>
    </xf>
    <xf numFmtId="0" fontId="1" fillId="0" borderId="5" xfId="0" applyFont="1" applyBorder="1" applyAlignment="1">
      <alignment wrapText="1"/>
    </xf>
    <xf numFmtId="0" fontId="2" fillId="6" borderId="0" xfId="0" applyFont="1" applyFill="1"/>
    <xf numFmtId="0" fontId="0" fillId="6" borderId="0" xfId="0" applyFill="1"/>
    <xf numFmtId="0" fontId="1" fillId="6" borderId="0" xfId="0" applyFont="1" applyFill="1"/>
    <xf numFmtId="0" fontId="5" fillId="6" borderId="0" xfId="0" applyFont="1" applyFill="1"/>
    <xf numFmtId="0" fontId="0" fillId="6" borderId="0" xfId="0" applyFill="1" applyAlignment="1">
      <alignment vertical="top"/>
    </xf>
    <xf numFmtId="0" fontId="6" fillId="6" borderId="0" xfId="0" applyFont="1" applyFill="1"/>
    <xf numFmtId="1" fontId="0" fillId="3" borderId="1" xfId="0" applyNumberFormat="1" applyFill="1" applyBorder="1" applyAlignment="1" applyProtection="1">
      <alignment horizontal="center"/>
      <protection locked="0"/>
    </xf>
    <xf numFmtId="0" fontId="0" fillId="3" borderId="1" xfId="0" applyFill="1" applyBorder="1" applyAlignment="1" applyProtection="1">
      <alignment horizontal="center"/>
      <protection locked="0"/>
    </xf>
    <xf numFmtId="165" fontId="0" fillId="3" borderId="1" xfId="1" applyNumberFormat="1" applyFont="1" applyFill="1" applyBorder="1" applyProtection="1">
      <protection locked="0"/>
    </xf>
    <xf numFmtId="165" fontId="0" fillId="3" borderId="1" xfId="1" applyNumberFormat="1" applyFont="1" applyFill="1" applyBorder="1" applyAlignment="1" applyProtection="1">
      <alignment horizontal="right"/>
      <protection locked="0"/>
    </xf>
    <xf numFmtId="0" fontId="13" fillId="6" borderId="0" xfId="0" applyFont="1" applyFill="1"/>
    <xf numFmtId="0" fontId="0" fillId="4" borderId="1" xfId="0" applyFill="1" applyBorder="1" applyAlignment="1" applyProtection="1">
      <alignment horizontal="center"/>
      <protection locked="0"/>
    </xf>
    <xf numFmtId="165" fontId="0" fillId="4" borderId="1" xfId="1" applyNumberFormat="1" applyFont="1" applyFill="1" applyBorder="1" applyAlignment="1" applyProtection="1">
      <alignment horizontal="right"/>
      <protection locked="0"/>
    </xf>
    <xf numFmtId="165" fontId="0" fillId="6" borderId="0" xfId="0" applyNumberFormat="1" applyFill="1"/>
    <xf numFmtId="0" fontId="0" fillId="0" borderId="0" xfId="0" applyBorder="1"/>
    <xf numFmtId="0" fontId="1" fillId="0" borderId="0" xfId="0" applyFont="1" applyBorder="1" applyAlignment="1">
      <alignment wrapText="1"/>
    </xf>
    <xf numFmtId="2" fontId="0" fillId="0" borderId="4" xfId="0" applyNumberFormat="1" applyBorder="1"/>
    <xf numFmtId="2" fontId="0" fillId="0" borderId="0" xfId="0" applyNumberFormat="1" applyBorder="1"/>
    <xf numFmtId="0" fontId="1" fillId="6" borderId="1" xfId="0" applyFont="1" applyFill="1" applyBorder="1" applyAlignment="1" applyProtection="1">
      <alignment vertical="top" wrapText="1"/>
    </xf>
    <xf numFmtId="0" fontId="1" fillId="6" borderId="1" xfId="0" applyFont="1" applyFill="1" applyBorder="1" applyAlignment="1" applyProtection="1">
      <alignment horizontal="right" vertical="top" wrapText="1"/>
    </xf>
    <xf numFmtId="2" fontId="0" fillId="0" borderId="10" xfId="0" applyNumberFormat="1" applyBorder="1"/>
    <xf numFmtId="2" fontId="4" fillId="7" borderId="13" xfId="0" applyNumberFormat="1" applyFont="1" applyFill="1" applyBorder="1"/>
    <xf numFmtId="2" fontId="4" fillId="7" borderId="1" xfId="0" applyNumberFormat="1" applyFont="1" applyFill="1" applyBorder="1"/>
    <xf numFmtId="2" fontId="4" fillId="8" borderId="1" xfId="0" applyNumberFormat="1" applyFont="1" applyFill="1" applyBorder="1"/>
    <xf numFmtId="2" fontId="4" fillId="9" borderId="1" xfId="0" applyNumberFormat="1" applyFont="1" applyFill="1" applyBorder="1"/>
    <xf numFmtId="2" fontId="4" fillId="10" borderId="1" xfId="0" applyNumberFormat="1" applyFont="1" applyFill="1" applyBorder="1"/>
    <xf numFmtId="0" fontId="18" fillId="0" borderId="0" xfId="0" applyFont="1"/>
    <xf numFmtId="0" fontId="19" fillId="0" borderId="0" xfId="0" applyFont="1"/>
    <xf numFmtId="0" fontId="19" fillId="6" borderId="0" xfId="0" applyFont="1" applyFill="1" applyProtection="1">
      <protection hidden="1"/>
    </xf>
    <xf numFmtId="0" fontId="19" fillId="6" borderId="0" xfId="0" applyFont="1" applyFill="1"/>
    <xf numFmtId="165" fontId="19" fillId="6" borderId="0" xfId="0" applyNumberFormat="1" applyFont="1" applyFill="1"/>
    <xf numFmtId="0" fontId="0" fillId="3" borderId="0" xfId="0" applyFill="1" applyBorder="1" applyProtection="1">
      <protection locked="0"/>
    </xf>
    <xf numFmtId="0" fontId="0" fillId="0" borderId="0" xfId="0" applyFill="1"/>
    <xf numFmtId="0" fontId="0" fillId="0" borderId="0" xfId="0" applyFill="1" applyBorder="1" applyProtection="1">
      <protection locked="0"/>
    </xf>
    <xf numFmtId="165" fontId="0" fillId="0" borderId="0" xfId="1" applyNumberFormat="1" applyFont="1" applyFill="1" applyBorder="1" applyProtection="1">
      <protection locked="0"/>
    </xf>
    <xf numFmtId="0" fontId="0" fillId="0" borderId="8" xfId="0" applyFill="1" applyBorder="1" applyProtection="1">
      <protection locked="0"/>
    </xf>
    <xf numFmtId="0" fontId="0" fillId="0" borderId="0" xfId="0" applyFill="1" applyBorder="1"/>
    <xf numFmtId="0" fontId="1" fillId="6" borderId="0" xfId="0" applyFont="1" applyFill="1" applyBorder="1"/>
    <xf numFmtId="0" fontId="0" fillId="6" borderId="0" xfId="0" applyFill="1" applyBorder="1"/>
    <xf numFmtId="0" fontId="20" fillId="6" borderId="0" xfId="0" applyFont="1" applyFill="1"/>
    <xf numFmtId="0" fontId="20" fillId="6" borderId="0" xfId="0" applyFont="1" applyFill="1" applyProtection="1">
      <protection hidden="1"/>
    </xf>
    <xf numFmtId="0" fontId="21" fillId="0" borderId="0" xfId="0" applyFont="1"/>
    <xf numFmtId="0" fontId="20" fillId="0" borderId="0" xfId="0" applyFont="1"/>
    <xf numFmtId="0" fontId="20" fillId="0" borderId="0" xfId="1" applyNumberFormat="1" applyFont="1"/>
    <xf numFmtId="164" fontId="20" fillId="0" borderId="0" xfId="0" applyNumberFormat="1" applyFont="1"/>
    <xf numFmtId="0" fontId="20" fillId="0" borderId="0" xfId="0" applyFont="1" applyProtection="1">
      <protection hidden="1"/>
    </xf>
    <xf numFmtId="0" fontId="22" fillId="0" borderId="0" xfId="0" applyFont="1"/>
    <xf numFmtId="0" fontId="2" fillId="0" borderId="10" xfId="0" applyFont="1" applyBorder="1"/>
    <xf numFmtId="0" fontId="0" fillId="0" borderId="12" xfId="0" applyBorder="1"/>
    <xf numFmtId="0" fontId="0" fillId="0" borderId="14" xfId="0" applyBorder="1"/>
    <xf numFmtId="0" fontId="15" fillId="0" borderId="10" xfId="0" applyFont="1" applyBorder="1"/>
    <xf numFmtId="2" fontId="0" fillId="0" borderId="11" xfId="0" applyNumberFormat="1" applyBorder="1"/>
    <xf numFmtId="2" fontId="0" fillId="0" borderId="12" xfId="0" applyNumberFormat="1" applyBorder="1"/>
    <xf numFmtId="0" fontId="6" fillId="0" borderId="0" xfId="0" applyFont="1" applyAlignment="1">
      <alignment horizontal="right" wrapText="1"/>
    </xf>
    <xf numFmtId="2" fontId="0" fillId="3" borderId="0" xfId="0" applyNumberFormat="1" applyFill="1" applyBorder="1" applyProtection="1">
      <protection locked="0"/>
    </xf>
    <xf numFmtId="2" fontId="4" fillId="5" borderId="0" xfId="0" applyNumberFormat="1" applyFont="1" applyFill="1" applyBorder="1"/>
    <xf numFmtId="2" fontId="0" fillId="5" borderId="2" xfId="0" applyNumberFormat="1" applyFill="1" applyBorder="1"/>
    <xf numFmtId="0" fontId="7" fillId="0" borderId="11" xfId="0" applyFont="1" applyBorder="1"/>
    <xf numFmtId="0" fontId="7" fillId="0" borderId="12" xfId="0" applyFont="1" applyBorder="1"/>
    <xf numFmtId="0" fontId="1" fillId="6" borderId="0" xfId="0" applyFont="1" applyFill="1" applyAlignment="1" applyProtection="1">
      <alignment horizontal="right"/>
    </xf>
    <xf numFmtId="0" fontId="1" fillId="6" borderId="0" xfId="0" applyFont="1" applyFill="1" applyAlignment="1" applyProtection="1">
      <alignment horizontal="left"/>
    </xf>
    <xf numFmtId="0" fontId="1" fillId="6" borderId="0" xfId="0" applyFont="1" applyFill="1" applyProtection="1"/>
    <xf numFmtId="0" fontId="6" fillId="6" borderId="0" xfId="0" applyFont="1" applyFill="1" applyProtection="1"/>
    <xf numFmtId="165" fontId="0" fillId="0" borderId="0" xfId="1" applyNumberFormat="1" applyFont="1" applyFill="1" applyBorder="1" applyAlignment="1" applyProtection="1">
      <alignment horizontal="right"/>
    </xf>
    <xf numFmtId="1" fontId="0" fillId="0" borderId="0" xfId="0" applyNumberFormat="1" applyFill="1" applyBorder="1" applyAlignment="1" applyProtection="1">
      <alignment horizontal="center"/>
    </xf>
    <xf numFmtId="0" fontId="0" fillId="0" borderId="0" xfId="0" applyProtection="1"/>
    <xf numFmtId="0" fontId="0" fillId="6" borderId="0" xfId="0" applyFill="1" applyProtection="1"/>
    <xf numFmtId="0" fontId="0" fillId="6" borderId="1" xfId="0" applyFill="1" applyBorder="1" applyAlignment="1" applyProtection="1">
      <alignment wrapText="1"/>
    </xf>
    <xf numFmtId="0" fontId="0" fillId="6" borderId="1" xfId="0" applyFill="1" applyBorder="1" applyAlignment="1" applyProtection="1">
      <alignment horizontal="center"/>
    </xf>
    <xf numFmtId="0" fontId="0" fillId="6" borderId="1" xfId="0" applyFill="1" applyBorder="1" applyAlignment="1" applyProtection="1">
      <alignment horizontal="center" wrapText="1"/>
    </xf>
    <xf numFmtId="0" fontId="0" fillId="2" borderId="1" xfId="0" applyFill="1" applyBorder="1" applyProtection="1"/>
    <xf numFmtId="0" fontId="0" fillId="2" borderId="1" xfId="0" applyFill="1" applyBorder="1" applyAlignment="1" applyProtection="1">
      <alignment horizontal="center"/>
    </xf>
    <xf numFmtId="0" fontId="0" fillId="6" borderId="1" xfId="0" applyFill="1" applyBorder="1" applyProtection="1"/>
    <xf numFmtId="0" fontId="16" fillId="6" borderId="0" xfId="0" applyFont="1" applyFill="1" applyProtection="1"/>
    <xf numFmtId="0" fontId="2" fillId="11" borderId="15" xfId="0" applyFont="1" applyFill="1" applyBorder="1" applyAlignment="1">
      <alignment vertical="top"/>
    </xf>
    <xf numFmtId="0" fontId="0" fillId="6" borderId="14" xfId="0" applyFill="1" applyBorder="1" applyAlignment="1">
      <alignment vertical="top" wrapText="1"/>
    </xf>
    <xf numFmtId="0" fontId="0" fillId="6" borderId="14" xfId="0" applyFill="1" applyBorder="1" applyAlignment="1">
      <alignment vertical="top"/>
    </xf>
    <xf numFmtId="0" fontId="1" fillId="6" borderId="15" xfId="0" applyFont="1" applyFill="1" applyBorder="1" applyAlignment="1">
      <alignment vertical="top"/>
    </xf>
    <xf numFmtId="0" fontId="5" fillId="6" borderId="14" xfId="0" applyFont="1" applyFill="1" applyBorder="1" applyAlignment="1">
      <alignment vertical="top" wrapText="1"/>
    </xf>
    <xf numFmtId="0" fontId="5" fillId="6" borderId="13" xfId="0" applyFont="1" applyFill="1" applyBorder="1" applyAlignment="1">
      <alignment vertical="top" wrapText="1"/>
    </xf>
    <xf numFmtId="0" fontId="0" fillId="6" borderId="15" xfId="0" applyFill="1" applyBorder="1" applyAlignment="1">
      <alignment vertical="top"/>
    </xf>
    <xf numFmtId="0" fontId="1" fillId="6" borderId="14" xfId="0" applyFont="1" applyFill="1" applyBorder="1" applyAlignment="1">
      <alignment vertical="top"/>
    </xf>
    <xf numFmtId="0" fontId="0" fillId="6" borderId="13" xfId="0" applyFill="1" applyBorder="1" applyAlignment="1">
      <alignment vertical="top" wrapText="1"/>
    </xf>
    <xf numFmtId="165" fontId="23" fillId="0" borderId="0" xfId="1" applyNumberFormat="1" applyFont="1" applyFill="1" applyBorder="1" applyAlignment="1" applyProtection="1">
      <alignment horizontal="left"/>
    </xf>
    <xf numFmtId="165" fontId="24" fillId="0" borderId="0" xfId="1" applyNumberFormat="1" applyFont="1" applyFill="1" applyBorder="1" applyAlignment="1" applyProtection="1">
      <alignment horizontal="right"/>
    </xf>
    <xf numFmtId="1" fontId="24" fillId="0" borderId="0" xfId="0" applyNumberFormat="1" applyFont="1" applyFill="1" applyBorder="1" applyAlignment="1" applyProtection="1">
      <alignment horizontal="center"/>
    </xf>
    <xf numFmtId="0" fontId="24" fillId="6" borderId="0" xfId="0" applyFont="1" applyFill="1"/>
    <xf numFmtId="0" fontId="16" fillId="0" borderId="0" xfId="0" applyFont="1" applyFill="1" applyProtection="1">
      <protection hidden="1"/>
    </xf>
    <xf numFmtId="0" fontId="0" fillId="6" borderId="2" xfId="0" applyFill="1" applyBorder="1" applyProtection="1"/>
    <xf numFmtId="0" fontId="0" fillId="6" borderId="9" xfId="0" applyFill="1" applyBorder="1" applyProtection="1"/>
    <xf numFmtId="0" fontId="0" fillId="6" borderId="5" xfId="0" applyFill="1" applyBorder="1" applyProtection="1"/>
    <xf numFmtId="0" fontId="1" fillId="6" borderId="1" xfId="0" applyFont="1" applyFill="1" applyBorder="1" applyAlignment="1">
      <alignment wrapText="1"/>
    </xf>
    <xf numFmtId="0" fontId="1" fillId="12" borderId="0" xfId="0" applyFont="1" applyFill="1"/>
    <xf numFmtId="0" fontId="1" fillId="12" borderId="2" xfId="0" applyFont="1" applyFill="1" applyBorder="1" applyProtection="1">
      <protection locked="0"/>
    </xf>
    <xf numFmtId="0" fontId="0" fillId="12" borderId="0" xfId="0" applyFill="1"/>
    <xf numFmtId="165" fontId="0" fillId="4" borderId="15" xfId="1" applyNumberFormat="1" applyFont="1" applyFill="1" applyBorder="1" applyAlignment="1" applyProtection="1">
      <alignment horizontal="right"/>
      <protection locked="0"/>
    </xf>
    <xf numFmtId="165" fontId="26" fillId="0" borderId="0" xfId="1" applyNumberFormat="1" applyFont="1" applyFill="1" applyBorder="1" applyAlignment="1" applyProtection="1">
      <alignment horizontal="left" wrapText="1"/>
    </xf>
    <xf numFmtId="165" fontId="0" fillId="4" borderId="15" xfId="1" applyNumberFormat="1" applyFont="1" applyFill="1" applyBorder="1" applyAlignment="1" applyProtection="1">
      <alignment horizontal="center"/>
      <protection locked="0"/>
    </xf>
    <xf numFmtId="165" fontId="0" fillId="4" borderId="14" xfId="1" applyNumberFormat="1" applyFont="1" applyFill="1" applyBorder="1" applyAlignment="1" applyProtection="1">
      <alignment horizontal="center"/>
      <protection locked="0"/>
    </xf>
    <xf numFmtId="165" fontId="0" fillId="4" borderId="13" xfId="1" applyNumberFormat="1" applyFont="1" applyFill="1" applyBorder="1" applyAlignment="1" applyProtection="1">
      <alignment horizontal="center"/>
      <protection locked="0"/>
    </xf>
    <xf numFmtId="0" fontId="0" fillId="12" borderId="0" xfId="0" applyFill="1" applyBorder="1"/>
    <xf numFmtId="0" fontId="0" fillId="0" borderId="4" xfId="0" applyBorder="1" applyAlignment="1">
      <alignment wrapText="1"/>
    </xf>
    <xf numFmtId="0" fontId="0" fillId="0" borderId="0" xfId="0" applyAlignment="1">
      <alignment wrapText="1"/>
    </xf>
    <xf numFmtId="0" fontId="0" fillId="0" borderId="3" xfId="0" applyBorder="1" applyAlignment="1">
      <alignment wrapText="1"/>
    </xf>
    <xf numFmtId="0" fontId="0" fillId="0" borderId="4" xfId="0" applyBorder="1" applyAlignment="1"/>
    <xf numFmtId="0" fontId="0" fillId="0" borderId="6" xfId="0" applyBorder="1" applyAlignment="1"/>
    <xf numFmtId="0" fontId="24" fillId="14" borderId="0" xfId="0" applyFont="1" applyFill="1"/>
    <xf numFmtId="0" fontId="0" fillId="0" borderId="0" xfId="0" applyAlignment="1">
      <alignment horizontal="center" vertical="center"/>
    </xf>
    <xf numFmtId="0" fontId="4" fillId="13" borderId="0" xfId="0" applyFont="1" applyFill="1" applyAlignment="1" applyProtection="1">
      <alignment horizontal="center"/>
      <protection locked="0"/>
    </xf>
    <xf numFmtId="0" fontId="24" fillId="15" borderId="0" xfId="0" applyFont="1" applyFill="1"/>
    <xf numFmtId="0" fontId="0" fillId="0" borderId="4" xfId="0" applyBorder="1" applyAlignment="1">
      <alignment horizontal="left"/>
    </xf>
    <xf numFmtId="0" fontId="0" fillId="0" borderId="0" xfId="0" applyBorder="1" applyAlignment="1">
      <alignment horizontal="left"/>
    </xf>
    <xf numFmtId="0" fontId="0" fillId="0" borderId="8" xfId="0" applyBorder="1" applyAlignment="1">
      <alignment wrapText="1"/>
    </xf>
    <xf numFmtId="0" fontId="0" fillId="0" borderId="8" xfId="0" applyBorder="1" applyAlignment="1"/>
  </cellXfs>
  <cellStyles count="2">
    <cellStyle name="Komma" xfId="1" builtinId="3"/>
    <cellStyle name="Standard" xfId="0" builtinId="0"/>
  </cellStyles>
  <dxfs count="3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val="0"/>
        <i val="0"/>
        <strike val="0"/>
        <condense val="0"/>
        <extend val="0"/>
        <outline val="0"/>
        <shadow val="0"/>
        <u val="none"/>
        <vertAlign val="baseline"/>
        <sz val="11"/>
        <color theme="1"/>
        <name val="Calibri"/>
        <family val="2"/>
        <scheme val="minor"/>
      </font>
      <numFmt numFmtId="165" formatCode="_-* #,##0_-;\-* #,##0_-;_-* &quot;-&quot;??_-;_-@_-"/>
      <fill>
        <patternFill patternType="solid">
          <fgColor indexed="64"/>
          <bgColor theme="7" tint="0.79998168889431442"/>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 #,##0_-;_-* &quot;-&quot;??_-;_-@_-"/>
      <fill>
        <patternFill patternType="solid">
          <fgColor indexed="64"/>
          <bgColor theme="7" tint="0.79998168889431442"/>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 #,##0_-;_-* &quot;-&quot;??_-;_-@_-"/>
      <fill>
        <patternFill patternType="solid">
          <fgColor indexed="64"/>
          <bgColor theme="7" tint="0.79998168889431442"/>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 #,##0_-;_-* &quot;-&quot;??_-;_-@_-"/>
      <fill>
        <patternFill patternType="solid">
          <fgColor indexed="64"/>
          <bgColor theme="7" tint="0.79998168889431442"/>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 #,##0_-;_-* &quot;-&quot;??_-;_-@_-"/>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ill>
        <patternFill patternType="solid">
          <fgColor indexed="64"/>
          <bgColor theme="0"/>
        </patternFill>
      </fill>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right" vertical="bottom" textRotation="0" wrapText="0" indent="0" justifyLastLine="0" shrinkToFit="0" readingOrder="0"/>
      <protection locked="0" hidden="0"/>
    </dxf>
    <dxf>
      <font>
        <color theme="0"/>
      </font>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Aktuelle Emissionen (CO</a:t>
            </a:r>
            <a:r>
              <a:rPr lang="en-US" b="1" baseline="-25000"/>
              <a:t>2</a:t>
            </a:r>
            <a:r>
              <a:rPr lang="en-US" b="1"/>
              <a:t>eq)</a:t>
            </a:r>
            <a:r>
              <a:rPr lang="en-US" b="1" baseline="0"/>
              <a:t> </a:t>
            </a:r>
            <a:r>
              <a:rPr lang="en-US" b="1"/>
              <a:t>nach Sektor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Diagramme!$P$4</c:f>
              <c:strCache>
                <c:ptCount val="1"/>
                <c:pt idx="0">
                  <c:v>Emissionen in tCO2e</c:v>
                </c:pt>
              </c:strCache>
            </c:strRef>
          </c:tx>
          <c:dPt>
            <c:idx val="0"/>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33CF-4226-94B9-A92C44A61427}"/>
              </c:ext>
            </c:extLst>
          </c:dPt>
          <c:dPt>
            <c:idx val="1"/>
            <c:bubble3D val="0"/>
            <c:spPr>
              <a:solidFill>
                <a:schemeClr val="accent4">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33CF-4226-94B9-A92C44A61427}"/>
              </c:ext>
            </c:extLst>
          </c:dPt>
          <c:dPt>
            <c:idx val="2"/>
            <c:bubble3D val="0"/>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5-33CF-4226-94B9-A92C44A61427}"/>
              </c:ext>
            </c:extLst>
          </c:dPt>
          <c:dPt>
            <c:idx val="3"/>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7-33CF-4226-94B9-A92C44A61427}"/>
              </c:ext>
            </c:extLst>
          </c:dPt>
          <c:cat>
            <c:strRef>
              <c:f>Diagramme!$O$5:$O$8</c:f>
              <c:strCache>
                <c:ptCount val="4"/>
                <c:pt idx="0">
                  <c:v>Wärme</c:v>
                </c:pt>
                <c:pt idx="1">
                  <c:v>Strom</c:v>
                </c:pt>
                <c:pt idx="2">
                  <c:v>Mobilität</c:v>
                </c:pt>
                <c:pt idx="3">
                  <c:v>Beschaffung/Ernährung</c:v>
                </c:pt>
              </c:strCache>
            </c:strRef>
          </c:cat>
          <c:val>
            <c:numRef>
              <c:f>Diagramme!$P$5:$P$8</c:f>
              <c:numCache>
                <c:formatCode>0.00</c:formatCode>
                <c:ptCount val="4"/>
                <c:pt idx="0">
                  <c:v>11.373899999999999</c:v>
                </c:pt>
                <c:pt idx="1">
                  <c:v>7.8609899999999993</c:v>
                </c:pt>
                <c:pt idx="2">
                  <c:v>0.76206199999999991</c:v>
                </c:pt>
                <c:pt idx="3">
                  <c:v>7.8547436159999995</c:v>
                </c:pt>
              </c:numCache>
            </c:numRef>
          </c:val>
          <c:extLst>
            <c:ext xmlns:c16="http://schemas.microsoft.com/office/drawing/2014/chart" uri="{C3380CC4-5D6E-409C-BE32-E72D297353CC}">
              <c16:uniqueId val="{00000000-37BC-4C0B-A3F1-7A4FF3BEF5B0}"/>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400" baseline="0"/>
              <a:t>Mobilität, aktuell:</a:t>
            </a:r>
          </a:p>
          <a:p>
            <a:pPr algn="ctr">
              <a:defRPr/>
            </a:pPr>
            <a:r>
              <a:rPr lang="en-US" sz="1200" baseline="0"/>
              <a:t>Aufteilung der zurückgelegten Strecken</a:t>
            </a:r>
            <a:endParaRPr lang="en-US" sz="1200"/>
          </a:p>
        </c:rich>
      </c:tx>
      <c:layout>
        <c:manualLayout>
          <c:xMode val="edge"/>
          <c:yMode val="edge"/>
          <c:x val="0.22561789151356082"/>
          <c:y val="9.2592592592592587E-3"/>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7171296296296298"/>
          <c:w val="0.93888888888888888"/>
          <c:h val="0.52215113735783025"/>
        </c:manualLayout>
      </c:layout>
      <c:pie3DChart>
        <c:varyColors val="1"/>
        <c:ser>
          <c:idx val="0"/>
          <c:order val="0"/>
          <c:tx>
            <c:strRef>
              <c:f>Diagramme!$S$4</c:f>
              <c:strCache>
                <c:ptCount val="1"/>
                <c:pt idx="0">
                  <c:v>zurückgelegte km</c:v>
                </c:pt>
              </c:strCache>
            </c:strRef>
          </c:tx>
          <c:dPt>
            <c:idx val="0"/>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E7C3-4BD6-BD5E-7F2DC0E589BE}"/>
              </c:ext>
            </c:extLst>
          </c:dPt>
          <c:dPt>
            <c:idx val="1"/>
            <c:bubble3D val="0"/>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E7C3-4BD6-BD5E-7F2DC0E589BE}"/>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7C3-4BD6-BD5E-7F2DC0E589BE}"/>
              </c:ext>
            </c:extLst>
          </c:dPt>
          <c:dPt>
            <c:idx val="3"/>
            <c:bubble3D val="0"/>
            <c:spPr>
              <a:solidFill>
                <a:srgbClr val="00B0F0"/>
              </a:solidFill>
              <a:ln w="25400">
                <a:solidFill>
                  <a:schemeClr val="lt1"/>
                </a:solidFill>
              </a:ln>
              <a:effectLst/>
              <a:sp3d contourW="25400">
                <a:contourClr>
                  <a:schemeClr val="lt1"/>
                </a:contourClr>
              </a:sp3d>
            </c:spPr>
            <c:extLst>
              <c:ext xmlns:c16="http://schemas.microsoft.com/office/drawing/2014/chart" uri="{C3380CC4-5D6E-409C-BE32-E72D297353CC}">
                <c16:uniqueId val="{00000007-E7C3-4BD6-BD5E-7F2DC0E589BE}"/>
              </c:ext>
            </c:extLst>
          </c:dPt>
          <c:dPt>
            <c:idx val="4"/>
            <c:bubble3D val="0"/>
            <c:spPr>
              <a:solidFill>
                <a:srgbClr val="7030A0"/>
              </a:solidFill>
              <a:ln w="25400">
                <a:solidFill>
                  <a:schemeClr val="lt1"/>
                </a:solidFill>
              </a:ln>
              <a:effectLst/>
              <a:sp3d contourW="25400">
                <a:contourClr>
                  <a:schemeClr val="lt1"/>
                </a:contourClr>
              </a:sp3d>
            </c:spPr>
            <c:extLst>
              <c:ext xmlns:c16="http://schemas.microsoft.com/office/drawing/2014/chart" uri="{C3380CC4-5D6E-409C-BE32-E72D297353CC}">
                <c16:uniqueId val="{00000009-E7C3-4BD6-BD5E-7F2DC0E589BE}"/>
              </c:ext>
            </c:extLst>
          </c:dPt>
          <c:dPt>
            <c:idx val="5"/>
            <c:bubble3D val="0"/>
            <c:spPr>
              <a:solidFill>
                <a:schemeClr val="accent2">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E7C3-4BD6-BD5E-7F2DC0E589BE}"/>
              </c:ext>
            </c:extLst>
          </c:dPt>
          <c:dPt>
            <c:idx val="6"/>
            <c:bubble3D val="0"/>
            <c:spPr>
              <a:solidFill>
                <a:schemeClr val="accent4">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E7C3-4BD6-BD5E-7F2DC0E589BE}"/>
              </c:ext>
            </c:extLst>
          </c:dPt>
          <c:dPt>
            <c:idx val="7"/>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F-E7C3-4BD6-BD5E-7F2DC0E589BE}"/>
              </c:ext>
            </c:extLst>
          </c:dPt>
          <c:dPt>
            <c:idx val="8"/>
            <c:bubble3D val="0"/>
            <c:spPr>
              <a:solidFill>
                <a:srgbClr val="00B050"/>
              </a:solidFill>
              <a:ln w="25400">
                <a:solidFill>
                  <a:schemeClr val="lt1"/>
                </a:solidFill>
              </a:ln>
              <a:effectLst/>
              <a:sp3d contourW="25400">
                <a:contourClr>
                  <a:schemeClr val="lt1"/>
                </a:contourClr>
              </a:sp3d>
            </c:spPr>
            <c:extLst>
              <c:ext xmlns:c16="http://schemas.microsoft.com/office/drawing/2014/chart" uri="{C3380CC4-5D6E-409C-BE32-E72D297353CC}">
                <c16:uniqueId val="{00000011-E7C3-4BD6-BD5E-7F2DC0E589BE}"/>
              </c:ext>
            </c:extLst>
          </c:dPt>
          <c:cat>
            <c:strRef>
              <c:f>Diagramme!$R$5:$R$13</c:f>
              <c:strCache>
                <c:ptCount val="9"/>
                <c:pt idx="0">
                  <c:v>PKW Verbrenner</c:v>
                </c:pt>
                <c:pt idx="1">
                  <c:v>PKW Elektrisch</c:v>
                </c:pt>
                <c:pt idx="2">
                  <c:v>ÖPNV Bus</c:v>
                </c:pt>
                <c:pt idx="3">
                  <c:v>ÖPNV Bahn</c:v>
                </c:pt>
                <c:pt idx="4">
                  <c:v>Flugzeug</c:v>
                </c:pt>
                <c:pt idx="5">
                  <c:v>Zweirad Verbrenner</c:v>
                </c:pt>
                <c:pt idx="6">
                  <c:v>Zweirad Elektrisch</c:v>
                </c:pt>
                <c:pt idx="7">
                  <c:v>Fahrrad</c:v>
                </c:pt>
                <c:pt idx="8">
                  <c:v>Zu Fuß</c:v>
                </c:pt>
              </c:strCache>
            </c:strRef>
          </c:cat>
          <c:val>
            <c:numRef>
              <c:f>Diagramme!$S$5:$S$13</c:f>
              <c:numCache>
                <c:formatCode>General</c:formatCode>
                <c:ptCount val="9"/>
                <c:pt idx="0">
                  <c:v>1260</c:v>
                </c:pt>
                <c:pt idx="1">
                  <c:v>4300</c:v>
                </c:pt>
                <c:pt idx="2">
                  <c:v>0</c:v>
                </c:pt>
                <c:pt idx="3">
                  <c:v>0</c:v>
                </c:pt>
                <c:pt idx="4">
                  <c:v>0</c:v>
                </c:pt>
                <c:pt idx="5">
                  <c:v>0</c:v>
                </c:pt>
                <c:pt idx="6">
                  <c:v>0</c:v>
                </c:pt>
                <c:pt idx="7">
                  <c:v>1753</c:v>
                </c:pt>
                <c:pt idx="8">
                  <c:v>130</c:v>
                </c:pt>
              </c:numCache>
            </c:numRef>
          </c:val>
          <c:extLst>
            <c:ext xmlns:c16="http://schemas.microsoft.com/office/drawing/2014/chart" uri="{C3380CC4-5D6E-409C-BE32-E72D297353CC}">
              <c16:uniqueId val="{00000000-2335-41E3-9968-A9EF1936060E}"/>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a:t>Mobilität, aktuell:</a:t>
            </a:r>
          </a:p>
          <a:p>
            <a:pPr algn="ctr">
              <a:defRPr/>
            </a:pPr>
            <a:r>
              <a:rPr lang="en-US" sz="1200"/>
              <a:t>Aufteilung der verursachten</a:t>
            </a:r>
            <a:r>
              <a:rPr lang="en-US" sz="1200" baseline="0"/>
              <a:t> </a:t>
            </a:r>
            <a:r>
              <a:rPr lang="en-US" sz="1200"/>
              <a:t>Emissionen je Verkehrsmittel</a:t>
            </a:r>
          </a:p>
        </c:rich>
      </c:tx>
      <c:layout>
        <c:manualLayout>
          <c:xMode val="edge"/>
          <c:yMode val="edge"/>
          <c:x val="0.11450678040244969"/>
          <c:y val="5.0102470067953835E-3"/>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4444444444444446E-2"/>
          <c:y val="0.16708333333333336"/>
          <c:w val="0.93888888888888888"/>
          <c:h val="0.52215113735783025"/>
        </c:manualLayout>
      </c:layout>
      <c:pie3DChart>
        <c:varyColors val="1"/>
        <c:ser>
          <c:idx val="0"/>
          <c:order val="0"/>
          <c:tx>
            <c:strRef>
              <c:f>Diagramme!$T$4</c:f>
              <c:strCache>
                <c:ptCount val="1"/>
                <c:pt idx="0">
                  <c:v>Emissionen in tCO2e</c:v>
                </c:pt>
              </c:strCache>
            </c:strRef>
          </c:tx>
          <c:dPt>
            <c:idx val="0"/>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EC01-4DA9-8634-2B0CBCA8ED8A}"/>
              </c:ext>
            </c:extLst>
          </c:dPt>
          <c:dPt>
            <c:idx val="1"/>
            <c:bubble3D val="0"/>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EC01-4DA9-8634-2B0CBCA8ED8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C01-4DA9-8634-2B0CBCA8ED8A}"/>
              </c:ext>
            </c:extLst>
          </c:dPt>
          <c:dPt>
            <c:idx val="3"/>
            <c:bubble3D val="0"/>
            <c:spPr>
              <a:solidFill>
                <a:srgbClr val="00B0F0"/>
              </a:solidFill>
              <a:ln w="25400">
                <a:solidFill>
                  <a:schemeClr val="lt1"/>
                </a:solidFill>
              </a:ln>
              <a:effectLst/>
              <a:sp3d contourW="25400">
                <a:contourClr>
                  <a:schemeClr val="lt1"/>
                </a:contourClr>
              </a:sp3d>
            </c:spPr>
            <c:extLst>
              <c:ext xmlns:c16="http://schemas.microsoft.com/office/drawing/2014/chart" uri="{C3380CC4-5D6E-409C-BE32-E72D297353CC}">
                <c16:uniqueId val="{00000007-EC01-4DA9-8634-2B0CBCA8ED8A}"/>
              </c:ext>
            </c:extLst>
          </c:dPt>
          <c:dPt>
            <c:idx val="4"/>
            <c:bubble3D val="0"/>
            <c:spPr>
              <a:solidFill>
                <a:srgbClr val="7030A0"/>
              </a:solidFill>
              <a:ln w="25400">
                <a:solidFill>
                  <a:schemeClr val="lt1"/>
                </a:solidFill>
              </a:ln>
              <a:effectLst/>
              <a:sp3d contourW="25400">
                <a:contourClr>
                  <a:schemeClr val="lt1"/>
                </a:contourClr>
              </a:sp3d>
            </c:spPr>
            <c:extLst>
              <c:ext xmlns:c16="http://schemas.microsoft.com/office/drawing/2014/chart" uri="{C3380CC4-5D6E-409C-BE32-E72D297353CC}">
                <c16:uniqueId val="{00000009-EC01-4DA9-8634-2B0CBCA8ED8A}"/>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EC01-4DA9-8634-2B0CBCA8ED8A}"/>
              </c:ext>
            </c:extLst>
          </c:dPt>
          <c:dPt>
            <c:idx val="6"/>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D-EC01-4DA9-8634-2B0CBCA8ED8A}"/>
              </c:ext>
            </c:extLst>
          </c:dPt>
          <c:dPt>
            <c:idx val="7"/>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F-EC01-4DA9-8634-2B0CBCA8ED8A}"/>
              </c:ext>
            </c:extLst>
          </c:dPt>
          <c:dPt>
            <c:idx val="8"/>
            <c:bubble3D val="0"/>
            <c:spPr>
              <a:solidFill>
                <a:srgbClr val="00B050"/>
              </a:solidFill>
              <a:ln w="25400">
                <a:solidFill>
                  <a:schemeClr val="lt1"/>
                </a:solidFill>
              </a:ln>
              <a:effectLst/>
              <a:sp3d contourW="25400">
                <a:contourClr>
                  <a:schemeClr val="lt1"/>
                </a:contourClr>
              </a:sp3d>
            </c:spPr>
            <c:extLst>
              <c:ext xmlns:c16="http://schemas.microsoft.com/office/drawing/2014/chart" uri="{C3380CC4-5D6E-409C-BE32-E72D297353CC}">
                <c16:uniqueId val="{00000011-EC01-4DA9-8634-2B0CBCA8ED8A}"/>
              </c:ext>
            </c:extLst>
          </c:dPt>
          <c:cat>
            <c:strRef>
              <c:f>Diagramme!$R$5:$R$13</c:f>
              <c:strCache>
                <c:ptCount val="9"/>
                <c:pt idx="0">
                  <c:v>PKW Verbrenner</c:v>
                </c:pt>
                <c:pt idx="1">
                  <c:v>PKW Elektrisch</c:v>
                </c:pt>
                <c:pt idx="2">
                  <c:v>ÖPNV Bus</c:v>
                </c:pt>
                <c:pt idx="3">
                  <c:v>ÖPNV Bahn</c:v>
                </c:pt>
                <c:pt idx="4">
                  <c:v>Flugzeug</c:v>
                </c:pt>
                <c:pt idx="5">
                  <c:v>Zweirad Verbrenner</c:v>
                </c:pt>
                <c:pt idx="6">
                  <c:v>Zweirad Elektrisch</c:v>
                </c:pt>
                <c:pt idx="7">
                  <c:v>Fahrrad</c:v>
                </c:pt>
                <c:pt idx="8">
                  <c:v>Zu Fuß</c:v>
                </c:pt>
              </c:strCache>
            </c:strRef>
          </c:cat>
          <c:val>
            <c:numRef>
              <c:f>Diagramme!$T$5:$T$13</c:f>
              <c:numCache>
                <c:formatCode>0.00</c:formatCode>
                <c:ptCount val="9"/>
                <c:pt idx="0">
                  <c:v>0.28602</c:v>
                </c:pt>
                <c:pt idx="1">
                  <c:v>0.45150000000000001</c:v>
                </c:pt>
                <c:pt idx="2">
                  <c:v>0</c:v>
                </c:pt>
                <c:pt idx="3">
                  <c:v>0</c:v>
                </c:pt>
                <c:pt idx="4">
                  <c:v>0</c:v>
                </c:pt>
                <c:pt idx="5">
                  <c:v>0</c:v>
                </c:pt>
                <c:pt idx="6">
                  <c:v>0</c:v>
                </c:pt>
                <c:pt idx="7">
                  <c:v>2.4542000000000001E-2</c:v>
                </c:pt>
                <c:pt idx="8">
                  <c:v>0</c:v>
                </c:pt>
              </c:numCache>
            </c:numRef>
          </c:val>
          <c:extLst>
            <c:ext xmlns:c16="http://schemas.microsoft.com/office/drawing/2014/chart" uri="{C3380CC4-5D6E-409C-BE32-E72D297353CC}">
              <c16:uniqueId val="{00000012-EC01-4DA9-8634-2B0CBCA8ED8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rgbClr val="0070C0"/>
                </a:solidFill>
              </a:rPr>
              <a:t>Zukünftige</a:t>
            </a:r>
            <a:r>
              <a:rPr lang="en-US" sz="1400" b="1" i="0" u="none" strike="noStrike" kern="1200" spc="0" baseline="0">
                <a:solidFill>
                  <a:sysClr val="windowText" lastClr="000000">
                    <a:lumMod val="65000"/>
                    <a:lumOff val="35000"/>
                  </a:sysClr>
                </a:solidFill>
              </a:rPr>
              <a:t> Emissionen (CO</a:t>
            </a:r>
            <a:r>
              <a:rPr lang="en-US" sz="1400" b="1" i="0" u="none" strike="noStrike" kern="1200" spc="0" baseline="-25000">
                <a:solidFill>
                  <a:sysClr val="windowText" lastClr="000000">
                    <a:lumMod val="65000"/>
                    <a:lumOff val="35000"/>
                  </a:sysClr>
                </a:solidFill>
              </a:rPr>
              <a:t>2</a:t>
            </a:r>
            <a:r>
              <a:rPr lang="en-US" sz="1400" b="1" i="0" u="none" strike="noStrike" kern="1200" spc="0" baseline="0">
                <a:solidFill>
                  <a:sysClr val="windowText" lastClr="000000">
                    <a:lumMod val="65000"/>
                    <a:lumOff val="35000"/>
                  </a:sysClr>
                </a:solidFill>
              </a:rPr>
              <a:t>eq) nach Sektor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Diagramme!$P$12</c:f>
              <c:strCache>
                <c:ptCount val="1"/>
                <c:pt idx="0">
                  <c:v>Emissionen in tCO2e</c:v>
                </c:pt>
              </c:strCache>
            </c:strRef>
          </c:tx>
          <c:dPt>
            <c:idx val="0"/>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2621-4C31-84D5-6EED8D1136A1}"/>
              </c:ext>
            </c:extLst>
          </c:dPt>
          <c:dPt>
            <c:idx val="1"/>
            <c:bubble3D val="0"/>
            <c:spPr>
              <a:solidFill>
                <a:schemeClr val="accent4">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2621-4C31-84D5-6EED8D1136A1}"/>
              </c:ext>
            </c:extLst>
          </c:dPt>
          <c:dPt>
            <c:idx val="2"/>
            <c:bubble3D val="0"/>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5-2621-4C31-84D5-6EED8D1136A1}"/>
              </c:ext>
            </c:extLst>
          </c:dPt>
          <c:dPt>
            <c:idx val="3"/>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7-2621-4C31-84D5-6EED8D1136A1}"/>
              </c:ext>
            </c:extLst>
          </c:dPt>
          <c:cat>
            <c:strRef>
              <c:f>Diagramme!$O$13:$O$16</c:f>
              <c:strCache>
                <c:ptCount val="4"/>
                <c:pt idx="0">
                  <c:v>Wärme</c:v>
                </c:pt>
                <c:pt idx="1">
                  <c:v>Strom</c:v>
                </c:pt>
                <c:pt idx="2">
                  <c:v>Mobilität</c:v>
                </c:pt>
                <c:pt idx="3">
                  <c:v>Beschaffung/Ernährung</c:v>
                </c:pt>
              </c:strCache>
            </c:strRef>
          </c:cat>
          <c:val>
            <c:numRef>
              <c:f>Diagramme!$P$13:$P$16</c:f>
              <c:numCache>
                <c:formatCode>0.00</c:formatCode>
                <c:ptCount val="4"/>
                <c:pt idx="0">
                  <c:v>2.21374</c:v>
                </c:pt>
                <c:pt idx="1">
                  <c:v>0.65759999999999996</c:v>
                </c:pt>
                <c:pt idx="2">
                  <c:v>0.5334433999999999</c:v>
                </c:pt>
                <c:pt idx="3">
                  <c:v>3.9273718079999997</c:v>
                </c:pt>
              </c:numCache>
            </c:numRef>
          </c:val>
          <c:extLst>
            <c:ext xmlns:c16="http://schemas.microsoft.com/office/drawing/2014/chart" uri="{C3380CC4-5D6E-409C-BE32-E72D297353CC}">
              <c16:uniqueId val="{00000000-8D53-4B94-A6C9-6AF0CABDF00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lgn="ctr">
              <a:defRPr sz="1400" b="0" i="0" u="none" strike="noStrike" kern="1200" spc="0" baseline="0">
                <a:solidFill>
                  <a:schemeClr val="tx1">
                    <a:lumMod val="65000"/>
                    <a:lumOff val="35000"/>
                  </a:schemeClr>
                </a:solidFill>
                <a:latin typeface="+mn-lt"/>
                <a:ea typeface="+mn-ea"/>
                <a:cs typeface="+mn-cs"/>
              </a:defRPr>
            </a:pPr>
            <a:r>
              <a:rPr lang="de-DE" sz="1400" b="1"/>
              <a:t>Vergleich</a:t>
            </a:r>
            <a:r>
              <a:rPr lang="de-DE" sz="1400" b="1" baseline="0"/>
              <a:t> Emissionen nach Sektor</a:t>
            </a:r>
          </a:p>
          <a:p>
            <a:pPr algn="ctr">
              <a:defRPr/>
            </a:pPr>
            <a:r>
              <a:rPr lang="de-DE" sz="1400" b="1" baseline="0">
                <a:solidFill>
                  <a:schemeClr val="accent2"/>
                </a:solidFill>
              </a:rPr>
              <a:t>Aktuell</a:t>
            </a:r>
            <a:r>
              <a:rPr lang="de-DE" sz="1400" b="1" baseline="0"/>
              <a:t> (orange) versus </a:t>
            </a:r>
            <a:r>
              <a:rPr lang="de-DE" sz="1400" b="1" baseline="0">
                <a:solidFill>
                  <a:srgbClr val="0070C0"/>
                </a:solidFill>
              </a:rPr>
              <a:t>Zukunft</a:t>
            </a:r>
            <a:r>
              <a:rPr lang="de-DE" sz="1400" b="1" baseline="0"/>
              <a:t> (blau)</a:t>
            </a:r>
            <a:endParaRPr lang="de-DE" sz="1400" b="1"/>
          </a:p>
        </c:rich>
      </c:tx>
      <c:layout>
        <c:manualLayout>
          <c:xMode val="edge"/>
          <c:yMode val="edge"/>
          <c:x val="0.30918819703309613"/>
          <c:y val="3.4754418668731885E-2"/>
        </c:manualLayout>
      </c:layout>
      <c:overlay val="0"/>
      <c:spPr>
        <a:noFill/>
        <a:ln>
          <a:noFill/>
        </a:ln>
        <a:effectLst/>
      </c:spPr>
      <c:txPr>
        <a:bodyPr rot="0" spcFirstLastPara="1" vertOverflow="ellipsis" vert="horz" wrap="square" anchor="t" anchorCtr="1"/>
        <a:lstStyle/>
        <a:p>
          <a:pPr algn="ct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v>Aktuell</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Diagramme!$O$13:$O$16</c:f>
              <c:strCache>
                <c:ptCount val="4"/>
                <c:pt idx="0">
                  <c:v>Wärme</c:v>
                </c:pt>
                <c:pt idx="1">
                  <c:v>Strom</c:v>
                </c:pt>
                <c:pt idx="2">
                  <c:v>Mobilität</c:v>
                </c:pt>
                <c:pt idx="3">
                  <c:v>Beschaffung/Ernährung</c:v>
                </c:pt>
              </c:strCache>
            </c:strRef>
          </c:cat>
          <c:val>
            <c:numRef>
              <c:f>Diagramme!$P$5:$P$8</c:f>
              <c:numCache>
                <c:formatCode>0.00</c:formatCode>
                <c:ptCount val="4"/>
                <c:pt idx="0">
                  <c:v>11.373899999999999</c:v>
                </c:pt>
                <c:pt idx="1">
                  <c:v>7.8609899999999993</c:v>
                </c:pt>
                <c:pt idx="2">
                  <c:v>0.76206199999999991</c:v>
                </c:pt>
                <c:pt idx="3">
                  <c:v>7.8547436159999995</c:v>
                </c:pt>
              </c:numCache>
            </c:numRef>
          </c:val>
          <c:extLst>
            <c:ext xmlns:c16="http://schemas.microsoft.com/office/drawing/2014/chart" uri="{C3380CC4-5D6E-409C-BE32-E72D297353CC}">
              <c16:uniqueId val="{00000000-00E3-4C40-BD4C-A8E34A505A68}"/>
            </c:ext>
          </c:extLst>
        </c:ser>
        <c:ser>
          <c:idx val="1"/>
          <c:order val="1"/>
          <c:tx>
            <c:v>Zukunft</c:v>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Diagramme!$O$13:$O$16</c:f>
              <c:strCache>
                <c:ptCount val="4"/>
                <c:pt idx="0">
                  <c:v>Wärme</c:v>
                </c:pt>
                <c:pt idx="1">
                  <c:v>Strom</c:v>
                </c:pt>
                <c:pt idx="2">
                  <c:v>Mobilität</c:v>
                </c:pt>
                <c:pt idx="3">
                  <c:v>Beschaffung/Ernährung</c:v>
                </c:pt>
              </c:strCache>
            </c:strRef>
          </c:cat>
          <c:val>
            <c:numRef>
              <c:f>Diagramme!$P$13:$P$16</c:f>
              <c:numCache>
                <c:formatCode>0.00</c:formatCode>
                <c:ptCount val="4"/>
                <c:pt idx="0">
                  <c:v>2.21374</c:v>
                </c:pt>
                <c:pt idx="1">
                  <c:v>0.65759999999999996</c:v>
                </c:pt>
                <c:pt idx="2">
                  <c:v>0.5334433999999999</c:v>
                </c:pt>
                <c:pt idx="3">
                  <c:v>3.9273718079999997</c:v>
                </c:pt>
              </c:numCache>
            </c:numRef>
          </c:val>
          <c:extLst>
            <c:ext xmlns:c16="http://schemas.microsoft.com/office/drawing/2014/chart" uri="{C3380CC4-5D6E-409C-BE32-E72D297353CC}">
              <c16:uniqueId val="{00000001-00E3-4C40-BD4C-A8E34A505A68}"/>
            </c:ext>
          </c:extLst>
        </c:ser>
        <c:dLbls>
          <c:dLblPos val="outEnd"/>
          <c:showLegendKey val="0"/>
          <c:showVal val="1"/>
          <c:showCatName val="0"/>
          <c:showSerName val="0"/>
          <c:showPercent val="0"/>
          <c:showBubbleSize val="0"/>
        </c:dLbls>
        <c:gapWidth val="219"/>
        <c:overlap val="-27"/>
        <c:axId val="911663752"/>
        <c:axId val="911665552"/>
      </c:barChart>
      <c:catAx>
        <c:axId val="9116637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b="1"/>
                  <a:t>Sektor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11665552"/>
        <c:crosses val="autoZero"/>
        <c:auto val="1"/>
        <c:lblAlgn val="ctr"/>
        <c:lblOffset val="100"/>
        <c:noMultiLvlLbl val="0"/>
      </c:catAx>
      <c:valAx>
        <c:axId val="911665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a:t>
                </a:r>
                <a:r>
                  <a:rPr lang="en-US" baseline="-25000"/>
                  <a:t>2</a:t>
                </a:r>
                <a:r>
                  <a:rPr lang="en-US"/>
                  <a:t>eq</a:t>
                </a:r>
                <a:r>
                  <a:rPr lang="en-US" baseline="0"/>
                  <a:t> in 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116637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92075</xdr:colOff>
      <xdr:row>17</xdr:row>
      <xdr:rowOff>151936</xdr:rowOff>
    </xdr:from>
    <xdr:to>
      <xdr:col>7</xdr:col>
      <xdr:colOff>396875</xdr:colOff>
      <xdr:row>32</xdr:row>
      <xdr:rowOff>132887</xdr:rowOff>
    </xdr:to>
    <xdr:graphicFrame macro="">
      <xdr:nvGraphicFramePr>
        <xdr:cNvPr id="2" name="Diagramm 1">
          <a:extLst>
            <a:ext uri="{FF2B5EF4-FFF2-40B4-BE49-F238E27FC236}">
              <a16:creationId xmlns:a16="http://schemas.microsoft.com/office/drawing/2014/main" id="{9E37D144-0563-37FF-73E6-68DE3DE531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88900</xdr:colOff>
      <xdr:row>33</xdr:row>
      <xdr:rowOff>161925</xdr:rowOff>
    </xdr:from>
    <xdr:to>
      <xdr:col>7</xdr:col>
      <xdr:colOff>393700</xdr:colOff>
      <xdr:row>48</xdr:row>
      <xdr:rowOff>142875</xdr:rowOff>
    </xdr:to>
    <xdr:graphicFrame macro="">
      <xdr:nvGraphicFramePr>
        <xdr:cNvPr id="3" name="Diagramm 2">
          <a:extLst>
            <a:ext uri="{FF2B5EF4-FFF2-40B4-BE49-F238E27FC236}">
              <a16:creationId xmlns:a16="http://schemas.microsoft.com/office/drawing/2014/main" id="{9951FA9B-00D0-1084-1F27-B8D7B163B2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539750</xdr:colOff>
      <xdr:row>33</xdr:row>
      <xdr:rowOff>158750</xdr:rowOff>
    </xdr:from>
    <xdr:to>
      <xdr:col>12</xdr:col>
      <xdr:colOff>590550</xdr:colOff>
      <xdr:row>48</xdr:row>
      <xdr:rowOff>177800</xdr:rowOff>
    </xdr:to>
    <xdr:graphicFrame macro="">
      <xdr:nvGraphicFramePr>
        <xdr:cNvPr id="4" name="Diagramm 3">
          <a:extLst>
            <a:ext uri="{FF2B5EF4-FFF2-40B4-BE49-F238E27FC236}">
              <a16:creationId xmlns:a16="http://schemas.microsoft.com/office/drawing/2014/main" id="{1CCCB480-EBB6-4DB0-9A99-4B50DE05B3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536575</xdr:colOff>
      <xdr:row>17</xdr:row>
      <xdr:rowOff>139236</xdr:rowOff>
    </xdr:from>
    <xdr:to>
      <xdr:col>12</xdr:col>
      <xdr:colOff>600075</xdr:colOff>
      <xdr:row>32</xdr:row>
      <xdr:rowOff>120187</xdr:rowOff>
    </xdr:to>
    <xdr:graphicFrame macro="">
      <xdr:nvGraphicFramePr>
        <xdr:cNvPr id="5" name="Diagramm 4">
          <a:extLst>
            <a:ext uri="{FF2B5EF4-FFF2-40B4-BE49-F238E27FC236}">
              <a16:creationId xmlns:a16="http://schemas.microsoft.com/office/drawing/2014/main" id="{F35EB541-607D-CF2A-26B8-0834BF90DE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355600</xdr:colOff>
      <xdr:row>0</xdr:row>
      <xdr:rowOff>77569</xdr:rowOff>
    </xdr:from>
    <xdr:to>
      <xdr:col>11</xdr:col>
      <xdr:colOff>234950</xdr:colOff>
      <xdr:row>16</xdr:row>
      <xdr:rowOff>48994</xdr:rowOff>
    </xdr:to>
    <xdr:graphicFrame macro="">
      <xdr:nvGraphicFramePr>
        <xdr:cNvPr id="7" name="Diagramm 6">
          <a:extLst>
            <a:ext uri="{FF2B5EF4-FFF2-40B4-BE49-F238E27FC236}">
              <a16:creationId xmlns:a16="http://schemas.microsoft.com/office/drawing/2014/main" id="{C5DEA764-9A54-5C2C-515C-4CB52E0BAC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7A10ED-6AB4-4FEB-A74C-91A1667B4489}" name="Tabelle1" displayName="Tabelle1" ref="A17:H28" totalsRowShown="0" dataDxfId="36" dataCellStyle="Komma">
  <tableColumns count="8">
    <tableColumn id="1" xr3:uid="{340A60B3-2EA4-48E2-876F-91A3652D11CA}" name="Spalte1" dataDxfId="35"/>
    <tableColumn id="2" xr3:uid="{972A5E95-BB6D-4C93-92D7-5F1747345D94}" name="Spalte2" dataDxfId="34"/>
    <tableColumn id="3" xr3:uid="{163DCF48-799F-47BF-AE23-AA6B6DDACF03}" name="Spalte3" dataDxfId="33" dataCellStyle="Komma"/>
    <tableColumn id="4" xr3:uid="{D2DC721B-8874-48E4-831E-5CE470ED41A2}" name="Spalte4" dataDxfId="32"/>
    <tableColumn id="5" xr3:uid="{0F715BC9-2E07-4E39-BC55-8ADBE520E900}" name="Spalte5" dataDxfId="31" dataCellStyle="Komma"/>
    <tableColumn id="6" xr3:uid="{36E2D92C-083C-4EC9-90D4-18078E89ED79}" name="Spalte6" dataDxfId="30" dataCellStyle="Komma"/>
    <tableColumn id="7" xr3:uid="{D8995ADC-D743-4092-A833-2C676DE7CA7D}" name="Spalte7" dataDxfId="29" dataCellStyle="Komma"/>
    <tableColumn id="8" xr3:uid="{4C73D443-E625-42DF-8862-3CA456DBBC2B}" name="Spalte8" dataDxfId="28" dataCellStyle="Komma"/>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8827-4892-46C8-8B9E-A83A61267ECA}">
  <sheetPr codeName="Tabelle2"/>
  <dimension ref="A1:R210"/>
  <sheetViews>
    <sheetView tabSelected="1" zoomScaleNormal="100" workbookViewId="0">
      <selection activeCell="B3" sqref="B3"/>
    </sheetView>
  </sheetViews>
  <sheetFormatPr baseColWidth="10" defaultRowHeight="14.5" x14ac:dyDescent="0.35"/>
  <cols>
    <col min="1" max="1" width="129.453125" style="55" customWidth="1"/>
    <col min="2" max="18" width="11.54296875" style="52"/>
  </cols>
  <sheetData>
    <row r="1" spans="1:1" s="51" customFormat="1" ht="18.5" x14ac:dyDescent="0.45">
      <c r="A1" s="125" t="s">
        <v>151</v>
      </c>
    </row>
    <row r="2" spans="1:1" s="52" customFormat="1" ht="125.5" customHeight="1" x14ac:dyDescent="0.35">
      <c r="A2" s="126" t="s">
        <v>195</v>
      </c>
    </row>
    <row r="3" spans="1:1" s="52" customFormat="1" ht="116" customHeight="1" x14ac:dyDescent="0.35">
      <c r="A3" s="126" t="s">
        <v>196</v>
      </c>
    </row>
    <row r="4" spans="1:1" s="52" customFormat="1" ht="93.5" customHeight="1" x14ac:dyDescent="0.35">
      <c r="A4" s="126" t="s">
        <v>197</v>
      </c>
    </row>
    <row r="5" spans="1:1" s="52" customFormat="1" ht="26" customHeight="1" x14ac:dyDescent="0.35">
      <c r="A5" s="127" t="s">
        <v>133</v>
      </c>
    </row>
    <row r="6" spans="1:1" s="52" customFormat="1" ht="30" customHeight="1" x14ac:dyDescent="0.35">
      <c r="A6" s="126" t="s">
        <v>261</v>
      </c>
    </row>
    <row r="7" spans="1:1" s="52" customFormat="1" x14ac:dyDescent="0.35">
      <c r="A7" s="131"/>
    </row>
    <row r="8" spans="1:1" s="53" customFormat="1" ht="23.5" customHeight="1" x14ac:dyDescent="0.35">
      <c r="A8" s="132" t="s">
        <v>199</v>
      </c>
    </row>
    <row r="9" spans="1:1" s="52" customFormat="1" ht="225.5" customHeight="1" x14ac:dyDescent="0.35">
      <c r="A9" s="133" t="s">
        <v>198</v>
      </c>
    </row>
    <row r="10" spans="1:1" s="53" customFormat="1" ht="21" customHeight="1" x14ac:dyDescent="0.35">
      <c r="A10" s="128" t="s">
        <v>134</v>
      </c>
    </row>
    <row r="11" spans="1:1" s="54" customFormat="1" ht="32.15" customHeight="1" x14ac:dyDescent="0.35">
      <c r="A11" s="129" t="s">
        <v>135</v>
      </c>
    </row>
    <row r="12" spans="1:1" s="54" customFormat="1" ht="32.15" customHeight="1" x14ac:dyDescent="0.35">
      <c r="A12" s="129" t="s">
        <v>137</v>
      </c>
    </row>
    <row r="13" spans="1:1" s="54" customFormat="1" ht="43.5" x14ac:dyDescent="0.35">
      <c r="A13" s="129" t="s">
        <v>138</v>
      </c>
    </row>
    <row r="14" spans="1:1" s="54" customFormat="1" ht="29" x14ac:dyDescent="0.35">
      <c r="A14" s="129" t="s">
        <v>140</v>
      </c>
    </row>
    <row r="15" spans="1:1" s="54" customFormat="1" ht="45" customHeight="1" x14ac:dyDescent="0.35">
      <c r="A15" s="129" t="s">
        <v>136</v>
      </c>
    </row>
    <row r="16" spans="1:1" s="54" customFormat="1" ht="29" x14ac:dyDescent="0.35">
      <c r="A16" s="130" t="s">
        <v>139</v>
      </c>
    </row>
    <row r="17" spans="1:1" s="52" customFormat="1" x14ac:dyDescent="0.35">
      <c r="A17" s="55"/>
    </row>
    <row r="18" spans="1:1" s="52" customFormat="1" x14ac:dyDescent="0.35">
      <c r="A18" s="55"/>
    </row>
    <row r="19" spans="1:1" s="52" customFormat="1" x14ac:dyDescent="0.35">
      <c r="A19" s="55"/>
    </row>
    <row r="20" spans="1:1" s="52" customFormat="1" x14ac:dyDescent="0.35">
      <c r="A20" s="55"/>
    </row>
    <row r="21" spans="1:1" s="52" customFormat="1" x14ac:dyDescent="0.35">
      <c r="A21" s="55"/>
    </row>
    <row r="22" spans="1:1" s="52" customFormat="1" x14ac:dyDescent="0.35">
      <c r="A22" s="55"/>
    </row>
    <row r="23" spans="1:1" s="52" customFormat="1" x14ac:dyDescent="0.35">
      <c r="A23" s="55"/>
    </row>
    <row r="24" spans="1:1" s="52" customFormat="1" x14ac:dyDescent="0.35">
      <c r="A24" s="55"/>
    </row>
    <row r="25" spans="1:1" s="52" customFormat="1" x14ac:dyDescent="0.35">
      <c r="A25" s="55"/>
    </row>
    <row r="26" spans="1:1" s="52" customFormat="1" x14ac:dyDescent="0.35">
      <c r="A26" s="55"/>
    </row>
    <row r="27" spans="1:1" s="52" customFormat="1" x14ac:dyDescent="0.35">
      <c r="A27" s="55"/>
    </row>
    <row r="28" spans="1:1" s="52" customFormat="1" x14ac:dyDescent="0.35">
      <c r="A28" s="55"/>
    </row>
    <row r="29" spans="1:1" s="52" customFormat="1" x14ac:dyDescent="0.35">
      <c r="A29" s="55"/>
    </row>
    <row r="30" spans="1:1" s="52" customFormat="1" x14ac:dyDescent="0.35">
      <c r="A30" s="55"/>
    </row>
    <row r="31" spans="1:1" s="52" customFormat="1" x14ac:dyDescent="0.35">
      <c r="A31" s="55"/>
    </row>
    <row r="32" spans="1:1" s="52" customFormat="1" x14ac:dyDescent="0.35">
      <c r="A32" s="55"/>
    </row>
    <row r="33" spans="1:1" s="52" customFormat="1" x14ac:dyDescent="0.35">
      <c r="A33" s="55"/>
    </row>
    <row r="34" spans="1:1" s="52" customFormat="1" x14ac:dyDescent="0.35">
      <c r="A34" s="55"/>
    </row>
    <row r="35" spans="1:1" s="52" customFormat="1" x14ac:dyDescent="0.35">
      <c r="A35" s="55"/>
    </row>
    <row r="36" spans="1:1" s="52" customFormat="1" x14ac:dyDescent="0.35">
      <c r="A36" s="55"/>
    </row>
    <row r="37" spans="1:1" s="52" customFormat="1" x14ac:dyDescent="0.35">
      <c r="A37" s="55"/>
    </row>
    <row r="38" spans="1:1" s="52" customFormat="1" x14ac:dyDescent="0.35">
      <c r="A38" s="55"/>
    </row>
    <row r="39" spans="1:1" s="52" customFormat="1" x14ac:dyDescent="0.35">
      <c r="A39" s="55"/>
    </row>
    <row r="40" spans="1:1" s="52" customFormat="1" x14ac:dyDescent="0.35">
      <c r="A40" s="55"/>
    </row>
    <row r="41" spans="1:1" s="52" customFormat="1" x14ac:dyDescent="0.35">
      <c r="A41" s="55"/>
    </row>
    <row r="42" spans="1:1" s="52" customFormat="1" x14ac:dyDescent="0.35">
      <c r="A42" s="55"/>
    </row>
    <row r="43" spans="1:1" s="52" customFormat="1" x14ac:dyDescent="0.35">
      <c r="A43" s="55"/>
    </row>
    <row r="44" spans="1:1" s="52" customFormat="1" x14ac:dyDescent="0.35">
      <c r="A44" s="55"/>
    </row>
    <row r="45" spans="1:1" s="52" customFormat="1" x14ac:dyDescent="0.35">
      <c r="A45" s="55"/>
    </row>
    <row r="46" spans="1:1" s="52" customFormat="1" x14ac:dyDescent="0.35">
      <c r="A46" s="55"/>
    </row>
    <row r="47" spans="1:1" s="52" customFormat="1" x14ac:dyDescent="0.35">
      <c r="A47" s="55"/>
    </row>
    <row r="48" spans="1:1" s="52" customFormat="1" x14ac:dyDescent="0.35">
      <c r="A48" s="55"/>
    </row>
    <row r="49" spans="1:1" s="52" customFormat="1" x14ac:dyDescent="0.35">
      <c r="A49" s="55"/>
    </row>
    <row r="50" spans="1:1" s="52" customFormat="1" x14ac:dyDescent="0.35">
      <c r="A50" s="55"/>
    </row>
    <row r="51" spans="1:1" s="52" customFormat="1" x14ac:dyDescent="0.35">
      <c r="A51" s="55"/>
    </row>
    <row r="52" spans="1:1" s="52" customFormat="1" x14ac:dyDescent="0.35">
      <c r="A52" s="55"/>
    </row>
    <row r="53" spans="1:1" s="52" customFormat="1" x14ac:dyDescent="0.35">
      <c r="A53" s="55"/>
    </row>
    <row r="54" spans="1:1" s="52" customFormat="1" x14ac:dyDescent="0.35">
      <c r="A54" s="55"/>
    </row>
    <row r="55" spans="1:1" s="52" customFormat="1" x14ac:dyDescent="0.35">
      <c r="A55" s="55"/>
    </row>
    <row r="56" spans="1:1" s="52" customFormat="1" x14ac:dyDescent="0.35">
      <c r="A56" s="55"/>
    </row>
    <row r="57" spans="1:1" s="52" customFormat="1" x14ac:dyDescent="0.35">
      <c r="A57" s="55"/>
    </row>
    <row r="58" spans="1:1" s="52" customFormat="1" x14ac:dyDescent="0.35">
      <c r="A58" s="55"/>
    </row>
    <row r="59" spans="1:1" s="52" customFormat="1" x14ac:dyDescent="0.35">
      <c r="A59" s="55"/>
    </row>
    <row r="60" spans="1:1" s="52" customFormat="1" x14ac:dyDescent="0.35">
      <c r="A60" s="55"/>
    </row>
    <row r="61" spans="1:1" s="52" customFormat="1" x14ac:dyDescent="0.35">
      <c r="A61" s="55"/>
    </row>
    <row r="62" spans="1:1" s="52" customFormat="1" x14ac:dyDescent="0.35">
      <c r="A62" s="55"/>
    </row>
    <row r="63" spans="1:1" s="52" customFormat="1" x14ac:dyDescent="0.35">
      <c r="A63" s="55"/>
    </row>
    <row r="64" spans="1:1" s="52" customFormat="1" x14ac:dyDescent="0.35">
      <c r="A64" s="55"/>
    </row>
    <row r="65" spans="1:1" s="52" customFormat="1" x14ac:dyDescent="0.35">
      <c r="A65" s="55"/>
    </row>
    <row r="66" spans="1:1" s="52" customFormat="1" x14ac:dyDescent="0.35">
      <c r="A66" s="55"/>
    </row>
    <row r="67" spans="1:1" s="52" customFormat="1" x14ac:dyDescent="0.35">
      <c r="A67" s="55"/>
    </row>
    <row r="68" spans="1:1" s="52" customFormat="1" x14ac:dyDescent="0.35">
      <c r="A68" s="55"/>
    </row>
    <row r="69" spans="1:1" s="52" customFormat="1" x14ac:dyDescent="0.35">
      <c r="A69" s="55"/>
    </row>
    <row r="70" spans="1:1" s="52" customFormat="1" x14ac:dyDescent="0.35">
      <c r="A70" s="55"/>
    </row>
    <row r="71" spans="1:1" s="52" customFormat="1" x14ac:dyDescent="0.35">
      <c r="A71" s="55"/>
    </row>
    <row r="72" spans="1:1" s="52" customFormat="1" x14ac:dyDescent="0.35">
      <c r="A72" s="55"/>
    </row>
    <row r="73" spans="1:1" s="52" customFormat="1" x14ac:dyDescent="0.35">
      <c r="A73" s="55"/>
    </row>
    <row r="74" spans="1:1" s="52" customFormat="1" x14ac:dyDescent="0.35">
      <c r="A74" s="55"/>
    </row>
    <row r="75" spans="1:1" s="52" customFormat="1" x14ac:dyDescent="0.35">
      <c r="A75" s="55"/>
    </row>
    <row r="76" spans="1:1" s="52" customFormat="1" x14ac:dyDescent="0.35">
      <c r="A76" s="55"/>
    </row>
    <row r="77" spans="1:1" s="52" customFormat="1" x14ac:dyDescent="0.35">
      <c r="A77" s="55"/>
    </row>
    <row r="78" spans="1:1" s="52" customFormat="1" x14ac:dyDescent="0.35">
      <c r="A78" s="55"/>
    </row>
    <row r="79" spans="1:1" s="52" customFormat="1" x14ac:dyDescent="0.35">
      <c r="A79" s="55"/>
    </row>
    <row r="80" spans="1:1" s="52" customFormat="1" x14ac:dyDescent="0.35">
      <c r="A80" s="55"/>
    </row>
    <row r="81" spans="1:1" s="52" customFormat="1" x14ac:dyDescent="0.35">
      <c r="A81" s="55"/>
    </row>
    <row r="82" spans="1:1" s="52" customFormat="1" x14ac:dyDescent="0.35">
      <c r="A82" s="55"/>
    </row>
    <row r="83" spans="1:1" s="52" customFormat="1" x14ac:dyDescent="0.35">
      <c r="A83" s="55"/>
    </row>
    <row r="84" spans="1:1" s="52" customFormat="1" x14ac:dyDescent="0.35">
      <c r="A84" s="55"/>
    </row>
    <row r="85" spans="1:1" s="52" customFormat="1" x14ac:dyDescent="0.35">
      <c r="A85" s="55"/>
    </row>
    <row r="86" spans="1:1" s="52" customFormat="1" x14ac:dyDescent="0.35">
      <c r="A86" s="55"/>
    </row>
    <row r="87" spans="1:1" s="52" customFormat="1" x14ac:dyDescent="0.35">
      <c r="A87" s="55"/>
    </row>
    <row r="88" spans="1:1" s="52" customFormat="1" x14ac:dyDescent="0.35">
      <c r="A88" s="55"/>
    </row>
    <row r="89" spans="1:1" s="52" customFormat="1" x14ac:dyDescent="0.35">
      <c r="A89" s="55"/>
    </row>
    <row r="90" spans="1:1" s="52" customFormat="1" x14ac:dyDescent="0.35">
      <c r="A90" s="55"/>
    </row>
    <row r="91" spans="1:1" s="52" customFormat="1" x14ac:dyDescent="0.35">
      <c r="A91" s="55"/>
    </row>
    <row r="92" spans="1:1" s="52" customFormat="1" x14ac:dyDescent="0.35">
      <c r="A92" s="55"/>
    </row>
    <row r="93" spans="1:1" s="52" customFormat="1" x14ac:dyDescent="0.35">
      <c r="A93" s="55"/>
    </row>
    <row r="94" spans="1:1" s="52" customFormat="1" x14ac:dyDescent="0.35">
      <c r="A94" s="55"/>
    </row>
    <row r="95" spans="1:1" s="52" customFormat="1" x14ac:dyDescent="0.35">
      <c r="A95" s="55"/>
    </row>
    <row r="96" spans="1:1" s="52" customFormat="1" x14ac:dyDescent="0.35">
      <c r="A96" s="55"/>
    </row>
    <row r="97" spans="1:1" s="52" customFormat="1" x14ac:dyDescent="0.35">
      <c r="A97" s="55"/>
    </row>
    <row r="98" spans="1:1" s="52" customFormat="1" x14ac:dyDescent="0.35">
      <c r="A98" s="55"/>
    </row>
    <row r="99" spans="1:1" s="52" customFormat="1" x14ac:dyDescent="0.35">
      <c r="A99" s="55"/>
    </row>
    <row r="100" spans="1:1" s="52" customFormat="1" x14ac:dyDescent="0.35">
      <c r="A100" s="55"/>
    </row>
    <row r="101" spans="1:1" s="52" customFormat="1" x14ac:dyDescent="0.35">
      <c r="A101" s="55"/>
    </row>
    <row r="102" spans="1:1" s="52" customFormat="1" x14ac:dyDescent="0.35">
      <c r="A102" s="55"/>
    </row>
    <row r="103" spans="1:1" s="52" customFormat="1" x14ac:dyDescent="0.35">
      <c r="A103" s="55"/>
    </row>
    <row r="104" spans="1:1" s="52" customFormat="1" x14ac:dyDescent="0.35">
      <c r="A104" s="55"/>
    </row>
    <row r="105" spans="1:1" s="52" customFormat="1" x14ac:dyDescent="0.35">
      <c r="A105" s="55"/>
    </row>
    <row r="106" spans="1:1" s="52" customFormat="1" x14ac:dyDescent="0.35">
      <c r="A106" s="55"/>
    </row>
    <row r="107" spans="1:1" s="52" customFormat="1" x14ac:dyDescent="0.35">
      <c r="A107" s="55"/>
    </row>
    <row r="108" spans="1:1" s="52" customFormat="1" x14ac:dyDescent="0.35">
      <c r="A108" s="55"/>
    </row>
    <row r="109" spans="1:1" s="52" customFormat="1" x14ac:dyDescent="0.35">
      <c r="A109" s="55"/>
    </row>
    <row r="110" spans="1:1" s="52" customFormat="1" x14ac:dyDescent="0.35">
      <c r="A110" s="55"/>
    </row>
    <row r="111" spans="1:1" s="52" customFormat="1" x14ac:dyDescent="0.35">
      <c r="A111" s="55"/>
    </row>
    <row r="112" spans="1:1" s="52" customFormat="1" x14ac:dyDescent="0.35">
      <c r="A112" s="55"/>
    </row>
    <row r="113" spans="1:1" s="52" customFormat="1" x14ac:dyDescent="0.35">
      <c r="A113" s="55"/>
    </row>
    <row r="114" spans="1:1" s="52" customFormat="1" x14ac:dyDescent="0.35">
      <c r="A114" s="55"/>
    </row>
    <row r="115" spans="1:1" s="52" customFormat="1" x14ac:dyDescent="0.35">
      <c r="A115" s="55"/>
    </row>
    <row r="116" spans="1:1" s="52" customFormat="1" x14ac:dyDescent="0.35">
      <c r="A116" s="55"/>
    </row>
    <row r="117" spans="1:1" s="52" customFormat="1" x14ac:dyDescent="0.35">
      <c r="A117" s="55"/>
    </row>
    <row r="118" spans="1:1" s="52" customFormat="1" x14ac:dyDescent="0.35">
      <c r="A118" s="55"/>
    </row>
    <row r="119" spans="1:1" s="52" customFormat="1" x14ac:dyDescent="0.35">
      <c r="A119" s="55"/>
    </row>
    <row r="120" spans="1:1" s="52" customFormat="1" x14ac:dyDescent="0.35">
      <c r="A120" s="55"/>
    </row>
    <row r="121" spans="1:1" s="52" customFormat="1" x14ac:dyDescent="0.35">
      <c r="A121" s="55"/>
    </row>
    <row r="122" spans="1:1" s="52" customFormat="1" x14ac:dyDescent="0.35">
      <c r="A122" s="55"/>
    </row>
    <row r="123" spans="1:1" s="52" customFormat="1" x14ac:dyDescent="0.35">
      <c r="A123" s="55"/>
    </row>
    <row r="124" spans="1:1" s="52" customFormat="1" x14ac:dyDescent="0.35">
      <c r="A124" s="55"/>
    </row>
    <row r="125" spans="1:1" s="52" customFormat="1" x14ac:dyDescent="0.35">
      <c r="A125" s="55"/>
    </row>
    <row r="126" spans="1:1" s="52" customFormat="1" x14ac:dyDescent="0.35">
      <c r="A126" s="55"/>
    </row>
    <row r="127" spans="1:1" s="52" customFormat="1" x14ac:dyDescent="0.35">
      <c r="A127" s="55"/>
    </row>
    <row r="128" spans="1:1" s="52" customFormat="1" x14ac:dyDescent="0.35">
      <c r="A128" s="55"/>
    </row>
    <row r="129" spans="1:1" s="52" customFormat="1" x14ac:dyDescent="0.35">
      <c r="A129" s="55"/>
    </row>
    <row r="130" spans="1:1" s="52" customFormat="1" x14ac:dyDescent="0.35">
      <c r="A130" s="55"/>
    </row>
    <row r="131" spans="1:1" s="52" customFormat="1" x14ac:dyDescent="0.35">
      <c r="A131" s="55"/>
    </row>
    <row r="132" spans="1:1" s="52" customFormat="1" x14ac:dyDescent="0.35">
      <c r="A132" s="55"/>
    </row>
    <row r="133" spans="1:1" s="52" customFormat="1" x14ac:dyDescent="0.35">
      <c r="A133" s="55"/>
    </row>
    <row r="134" spans="1:1" s="52" customFormat="1" x14ac:dyDescent="0.35">
      <c r="A134" s="55"/>
    </row>
    <row r="135" spans="1:1" s="52" customFormat="1" x14ac:dyDescent="0.35">
      <c r="A135" s="55"/>
    </row>
    <row r="136" spans="1:1" s="52" customFormat="1" x14ac:dyDescent="0.35">
      <c r="A136" s="55"/>
    </row>
    <row r="137" spans="1:1" s="52" customFormat="1" x14ac:dyDescent="0.35">
      <c r="A137" s="55"/>
    </row>
    <row r="138" spans="1:1" s="52" customFormat="1" x14ac:dyDescent="0.35">
      <c r="A138" s="55"/>
    </row>
    <row r="139" spans="1:1" s="52" customFormat="1" x14ac:dyDescent="0.35">
      <c r="A139" s="55"/>
    </row>
    <row r="140" spans="1:1" s="52" customFormat="1" x14ac:dyDescent="0.35">
      <c r="A140" s="55"/>
    </row>
    <row r="141" spans="1:1" s="52" customFormat="1" x14ac:dyDescent="0.35">
      <c r="A141" s="55"/>
    </row>
    <row r="142" spans="1:1" s="52" customFormat="1" x14ac:dyDescent="0.35">
      <c r="A142" s="55"/>
    </row>
    <row r="143" spans="1:1" s="52" customFormat="1" x14ac:dyDescent="0.35">
      <c r="A143" s="55"/>
    </row>
    <row r="144" spans="1:1" s="52" customFormat="1" x14ac:dyDescent="0.35">
      <c r="A144" s="55"/>
    </row>
    <row r="145" spans="1:1" s="52" customFormat="1" x14ac:dyDescent="0.35">
      <c r="A145" s="55"/>
    </row>
    <row r="146" spans="1:1" s="52" customFormat="1" x14ac:dyDescent="0.35">
      <c r="A146" s="55"/>
    </row>
    <row r="147" spans="1:1" s="52" customFormat="1" x14ac:dyDescent="0.35">
      <c r="A147" s="55"/>
    </row>
    <row r="148" spans="1:1" s="52" customFormat="1" x14ac:dyDescent="0.35">
      <c r="A148" s="55"/>
    </row>
    <row r="149" spans="1:1" s="52" customFormat="1" x14ac:dyDescent="0.35">
      <c r="A149" s="55"/>
    </row>
    <row r="150" spans="1:1" s="52" customFormat="1" x14ac:dyDescent="0.35">
      <c r="A150" s="55"/>
    </row>
    <row r="151" spans="1:1" s="52" customFormat="1" x14ac:dyDescent="0.35">
      <c r="A151" s="55"/>
    </row>
    <row r="152" spans="1:1" s="52" customFormat="1" x14ac:dyDescent="0.35">
      <c r="A152" s="55"/>
    </row>
    <row r="153" spans="1:1" s="52" customFormat="1" x14ac:dyDescent="0.35">
      <c r="A153" s="55"/>
    </row>
    <row r="154" spans="1:1" s="52" customFormat="1" x14ac:dyDescent="0.35">
      <c r="A154" s="55"/>
    </row>
    <row r="155" spans="1:1" s="52" customFormat="1" x14ac:dyDescent="0.35">
      <c r="A155" s="55"/>
    </row>
    <row r="156" spans="1:1" s="52" customFormat="1" x14ac:dyDescent="0.35">
      <c r="A156" s="55"/>
    </row>
    <row r="157" spans="1:1" s="52" customFormat="1" x14ac:dyDescent="0.35">
      <c r="A157" s="55"/>
    </row>
    <row r="158" spans="1:1" s="52" customFormat="1" x14ac:dyDescent="0.35">
      <c r="A158" s="55"/>
    </row>
    <row r="159" spans="1:1" s="52" customFormat="1" x14ac:dyDescent="0.35">
      <c r="A159" s="55"/>
    </row>
    <row r="160" spans="1:1" s="52" customFormat="1" x14ac:dyDescent="0.35">
      <c r="A160" s="55"/>
    </row>
    <row r="161" spans="1:1" s="52" customFormat="1" x14ac:dyDescent="0.35">
      <c r="A161" s="55"/>
    </row>
    <row r="162" spans="1:1" s="52" customFormat="1" x14ac:dyDescent="0.35">
      <c r="A162" s="55"/>
    </row>
    <row r="163" spans="1:1" s="52" customFormat="1" x14ac:dyDescent="0.35">
      <c r="A163" s="55"/>
    </row>
    <row r="164" spans="1:1" s="52" customFormat="1" x14ac:dyDescent="0.35">
      <c r="A164" s="55"/>
    </row>
    <row r="165" spans="1:1" s="52" customFormat="1" x14ac:dyDescent="0.35">
      <c r="A165" s="55"/>
    </row>
    <row r="166" spans="1:1" s="52" customFormat="1" x14ac:dyDescent="0.35">
      <c r="A166" s="55"/>
    </row>
    <row r="167" spans="1:1" s="52" customFormat="1" x14ac:dyDescent="0.35">
      <c r="A167" s="55"/>
    </row>
    <row r="168" spans="1:1" s="52" customFormat="1" x14ac:dyDescent="0.35">
      <c r="A168" s="55"/>
    </row>
    <row r="169" spans="1:1" s="52" customFormat="1" x14ac:dyDescent="0.35">
      <c r="A169" s="55"/>
    </row>
    <row r="170" spans="1:1" s="52" customFormat="1" x14ac:dyDescent="0.35">
      <c r="A170" s="55"/>
    </row>
    <row r="171" spans="1:1" s="52" customFormat="1" x14ac:dyDescent="0.35">
      <c r="A171" s="55"/>
    </row>
    <row r="172" spans="1:1" s="52" customFormat="1" x14ac:dyDescent="0.35">
      <c r="A172" s="55"/>
    </row>
    <row r="173" spans="1:1" s="52" customFormat="1" x14ac:dyDescent="0.35">
      <c r="A173" s="55"/>
    </row>
    <row r="174" spans="1:1" s="52" customFormat="1" x14ac:dyDescent="0.35">
      <c r="A174" s="55"/>
    </row>
    <row r="175" spans="1:1" s="52" customFormat="1" x14ac:dyDescent="0.35">
      <c r="A175" s="55"/>
    </row>
    <row r="176" spans="1:1" s="52" customFormat="1" x14ac:dyDescent="0.35">
      <c r="A176" s="55"/>
    </row>
    <row r="177" spans="1:1" s="52" customFormat="1" x14ac:dyDescent="0.35">
      <c r="A177" s="55"/>
    </row>
    <row r="178" spans="1:1" s="52" customFormat="1" x14ac:dyDescent="0.35">
      <c r="A178" s="55"/>
    </row>
    <row r="179" spans="1:1" s="52" customFormat="1" x14ac:dyDescent="0.35">
      <c r="A179" s="55"/>
    </row>
    <row r="180" spans="1:1" s="52" customFormat="1" x14ac:dyDescent="0.35">
      <c r="A180" s="55"/>
    </row>
    <row r="181" spans="1:1" s="52" customFormat="1" x14ac:dyDescent="0.35">
      <c r="A181" s="55"/>
    </row>
    <row r="182" spans="1:1" s="52" customFormat="1" x14ac:dyDescent="0.35">
      <c r="A182" s="55"/>
    </row>
    <row r="183" spans="1:1" s="52" customFormat="1" x14ac:dyDescent="0.35">
      <c r="A183" s="55"/>
    </row>
    <row r="184" spans="1:1" s="52" customFormat="1" x14ac:dyDescent="0.35">
      <c r="A184" s="55"/>
    </row>
    <row r="185" spans="1:1" s="52" customFormat="1" x14ac:dyDescent="0.35">
      <c r="A185" s="55"/>
    </row>
    <row r="186" spans="1:1" s="52" customFormat="1" x14ac:dyDescent="0.35">
      <c r="A186" s="55"/>
    </row>
    <row r="187" spans="1:1" s="52" customFormat="1" x14ac:dyDescent="0.35">
      <c r="A187" s="55"/>
    </row>
    <row r="188" spans="1:1" s="52" customFormat="1" x14ac:dyDescent="0.35">
      <c r="A188" s="55"/>
    </row>
    <row r="189" spans="1:1" s="52" customFormat="1" x14ac:dyDescent="0.35">
      <c r="A189" s="55"/>
    </row>
    <row r="190" spans="1:1" s="52" customFormat="1" x14ac:dyDescent="0.35">
      <c r="A190" s="55"/>
    </row>
    <row r="191" spans="1:1" s="52" customFormat="1" x14ac:dyDescent="0.35">
      <c r="A191" s="55"/>
    </row>
    <row r="192" spans="1:1" s="52" customFormat="1" x14ac:dyDescent="0.35">
      <c r="A192" s="55"/>
    </row>
    <row r="193" spans="1:1" s="52" customFormat="1" x14ac:dyDescent="0.35">
      <c r="A193" s="55"/>
    </row>
    <row r="194" spans="1:1" s="52" customFormat="1" x14ac:dyDescent="0.35">
      <c r="A194" s="55"/>
    </row>
    <row r="195" spans="1:1" s="52" customFormat="1" x14ac:dyDescent="0.35">
      <c r="A195" s="55"/>
    </row>
    <row r="196" spans="1:1" s="52" customFormat="1" x14ac:dyDescent="0.35">
      <c r="A196" s="55"/>
    </row>
    <row r="197" spans="1:1" s="52" customFormat="1" x14ac:dyDescent="0.35">
      <c r="A197" s="55"/>
    </row>
    <row r="198" spans="1:1" s="52" customFormat="1" x14ac:dyDescent="0.35">
      <c r="A198" s="55"/>
    </row>
    <row r="199" spans="1:1" s="52" customFormat="1" x14ac:dyDescent="0.35">
      <c r="A199" s="55"/>
    </row>
    <row r="200" spans="1:1" s="52" customFormat="1" x14ac:dyDescent="0.35">
      <c r="A200" s="55"/>
    </row>
    <row r="201" spans="1:1" s="52" customFormat="1" x14ac:dyDescent="0.35">
      <c r="A201" s="55"/>
    </row>
    <row r="202" spans="1:1" s="52" customFormat="1" x14ac:dyDescent="0.35">
      <c r="A202" s="55"/>
    </row>
    <row r="203" spans="1:1" s="52" customFormat="1" x14ac:dyDescent="0.35">
      <c r="A203" s="55"/>
    </row>
    <row r="204" spans="1:1" s="52" customFormat="1" x14ac:dyDescent="0.35">
      <c r="A204" s="55"/>
    </row>
    <row r="205" spans="1:1" s="52" customFormat="1" x14ac:dyDescent="0.35">
      <c r="A205" s="55"/>
    </row>
    <row r="206" spans="1:1" s="52" customFormat="1" x14ac:dyDescent="0.35">
      <c r="A206" s="55"/>
    </row>
    <row r="207" spans="1:1" s="52" customFormat="1" x14ac:dyDescent="0.35">
      <c r="A207" s="55"/>
    </row>
    <row r="208" spans="1:1" s="52" customFormat="1" x14ac:dyDescent="0.35">
      <c r="A208" s="55"/>
    </row>
    <row r="209" spans="1:1" s="52" customFormat="1" x14ac:dyDescent="0.35">
      <c r="A209" s="55"/>
    </row>
    <row r="210" spans="1:1" s="52" customFormat="1" x14ac:dyDescent="0.35">
      <c r="A210" s="55"/>
    </row>
  </sheetData>
  <sheetProtection algorithmName="SHA-512" hashValue="uEG1aU13JIGl9ozFtMNIK+sNLnr/ifEL1gziCZURJKlUs4Yr80ADQwBE6HXfJB5mqqi+UNGQ4H0MmFJU+KFgtw==" saltValue="vUmoVcjzgR/gD8c8+6Dd1Q=="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F5FF-FCAC-47D9-8559-712FD28D5F76}">
  <sheetPr codeName="Tabelle1">
    <tabColor theme="9" tint="0.79998168889431442"/>
  </sheetPr>
  <dimension ref="A1:J61"/>
  <sheetViews>
    <sheetView showGridLines="0" zoomScale="90" zoomScaleNormal="90" workbookViewId="0">
      <selection activeCell="I24" sqref="I24"/>
    </sheetView>
  </sheetViews>
  <sheetFormatPr baseColWidth="10" defaultColWidth="11.453125" defaultRowHeight="14.5" x14ac:dyDescent="0.35"/>
  <cols>
    <col min="1" max="1" width="28.08984375" customWidth="1"/>
    <col min="2" max="2" width="44.6328125" customWidth="1"/>
    <col min="3" max="3" width="18.54296875" customWidth="1"/>
    <col min="4" max="4" width="13.36328125" customWidth="1"/>
    <col min="5" max="5" width="14.26953125" customWidth="1"/>
    <col min="6" max="6" width="15.81640625" customWidth="1"/>
    <col min="7" max="7" width="15.453125" customWidth="1"/>
    <col min="8" max="8" width="15" customWidth="1"/>
  </cols>
  <sheetData>
    <row r="1" spans="1:8" s="56" customFormat="1" ht="21" x14ac:dyDescent="0.5">
      <c r="A1" s="113" t="s">
        <v>0</v>
      </c>
      <c r="B1" s="113"/>
      <c r="C1" s="113"/>
      <c r="D1" s="113"/>
      <c r="E1" s="113"/>
      <c r="F1" s="113"/>
      <c r="G1" s="113"/>
    </row>
    <row r="2" spans="1:8" s="53" customFormat="1" x14ac:dyDescent="0.35">
      <c r="A2" s="110" t="s">
        <v>200</v>
      </c>
      <c r="B2" s="46">
        <v>2022</v>
      </c>
      <c r="C2" s="112"/>
      <c r="D2" s="112"/>
      <c r="E2" s="112"/>
      <c r="F2" s="112"/>
      <c r="G2" s="112"/>
    </row>
    <row r="3" spans="1:8" s="53" customFormat="1" x14ac:dyDescent="0.35">
      <c r="A3" s="110"/>
      <c r="B3" s="111"/>
      <c r="C3" s="112"/>
      <c r="D3" s="112"/>
      <c r="E3" s="112"/>
      <c r="F3" s="112"/>
      <c r="G3" s="112"/>
    </row>
    <row r="4" spans="1:8" s="55" customFormat="1" ht="87" x14ac:dyDescent="0.35">
      <c r="A4" s="69" t="s">
        <v>185</v>
      </c>
      <c r="B4" s="69" t="s">
        <v>187</v>
      </c>
      <c r="C4" s="69" t="s">
        <v>210</v>
      </c>
      <c r="D4" s="69" t="s">
        <v>186</v>
      </c>
      <c r="E4" s="70" t="s">
        <v>211</v>
      </c>
      <c r="F4" s="70" t="s">
        <v>202</v>
      </c>
      <c r="G4" s="70" t="s">
        <v>201</v>
      </c>
      <c r="H4" s="70" t="s">
        <v>209</v>
      </c>
    </row>
    <row r="5" spans="1:8" s="52" customFormat="1" x14ac:dyDescent="0.35">
      <c r="A5" s="26" t="s">
        <v>1</v>
      </c>
      <c r="B5" s="15" t="s">
        <v>170</v>
      </c>
      <c r="C5" s="57">
        <v>500</v>
      </c>
      <c r="D5" s="58" t="s">
        <v>14</v>
      </c>
      <c r="E5" s="60">
        <v>4500</v>
      </c>
      <c r="F5" s="60">
        <v>1750</v>
      </c>
      <c r="G5" s="60">
        <v>0</v>
      </c>
      <c r="H5" s="60">
        <v>0</v>
      </c>
    </row>
    <row r="6" spans="1:8" s="52" customFormat="1" x14ac:dyDescent="0.35">
      <c r="A6" s="15" t="s">
        <v>152</v>
      </c>
      <c r="B6" s="15" t="s">
        <v>169</v>
      </c>
      <c r="C6" s="57">
        <v>240</v>
      </c>
      <c r="D6" s="58" t="s">
        <v>3</v>
      </c>
      <c r="E6" s="60">
        <v>16000</v>
      </c>
      <c r="F6" s="60">
        <v>3200</v>
      </c>
      <c r="G6" s="60">
        <v>12000</v>
      </c>
      <c r="H6" s="60">
        <v>0</v>
      </c>
    </row>
    <row r="7" spans="1:8" s="52" customFormat="1" x14ac:dyDescent="0.35">
      <c r="A7" s="15" t="s">
        <v>4</v>
      </c>
      <c r="B7" s="15" t="s">
        <v>171</v>
      </c>
      <c r="C7" s="57">
        <v>360</v>
      </c>
      <c r="D7" s="58" t="s">
        <v>12</v>
      </c>
      <c r="E7" s="60">
        <v>24000</v>
      </c>
      <c r="F7" s="60">
        <v>7800</v>
      </c>
      <c r="G7" s="60">
        <v>0</v>
      </c>
      <c r="H7" s="60">
        <v>0</v>
      </c>
    </row>
    <row r="8" spans="1:8" s="52" customFormat="1" x14ac:dyDescent="0.35">
      <c r="A8" s="15" t="s">
        <v>6</v>
      </c>
      <c r="B8" s="15" t="s">
        <v>172</v>
      </c>
      <c r="C8" s="57">
        <v>30</v>
      </c>
      <c r="D8" s="58" t="s">
        <v>2</v>
      </c>
      <c r="E8" s="60">
        <v>3200</v>
      </c>
      <c r="F8" s="60">
        <v>980</v>
      </c>
      <c r="G8" s="60">
        <v>0</v>
      </c>
      <c r="H8" s="60">
        <v>0</v>
      </c>
    </row>
    <row r="9" spans="1:8" s="52" customFormat="1" x14ac:dyDescent="0.35">
      <c r="A9" s="15" t="s">
        <v>8</v>
      </c>
      <c r="B9" s="15" t="s">
        <v>173</v>
      </c>
      <c r="C9" s="57">
        <v>125</v>
      </c>
      <c r="D9" s="58" t="s">
        <v>2</v>
      </c>
      <c r="E9" s="60">
        <v>17500</v>
      </c>
      <c r="F9" s="60">
        <v>2960</v>
      </c>
      <c r="G9" s="60">
        <v>600</v>
      </c>
      <c r="H9" s="60">
        <v>600</v>
      </c>
    </row>
    <row r="10" spans="1:8" s="52" customFormat="1" x14ac:dyDescent="0.35">
      <c r="A10" s="15"/>
      <c r="B10" s="15"/>
      <c r="C10" s="57">
        <v>0.01</v>
      </c>
      <c r="D10" s="58"/>
      <c r="E10" s="60">
        <v>0</v>
      </c>
      <c r="F10" s="60">
        <v>0</v>
      </c>
      <c r="G10" s="60">
        <v>0</v>
      </c>
      <c r="H10" s="60">
        <v>0</v>
      </c>
    </row>
    <row r="11" spans="1:8" s="52" customFormat="1" x14ac:dyDescent="0.35">
      <c r="A11" s="15"/>
      <c r="B11" s="15"/>
      <c r="C11" s="57">
        <v>0.01</v>
      </c>
      <c r="D11" s="58"/>
      <c r="E11" s="60">
        <v>0</v>
      </c>
      <c r="F11" s="60">
        <v>0</v>
      </c>
      <c r="G11" s="60">
        <v>0</v>
      </c>
      <c r="H11" s="60">
        <v>0</v>
      </c>
    </row>
    <row r="12" spans="1:8" s="52" customFormat="1" x14ac:dyDescent="0.35">
      <c r="A12" s="15"/>
      <c r="B12" s="60">
        <v>0</v>
      </c>
      <c r="C12" s="57">
        <v>0.01</v>
      </c>
      <c r="D12" s="58"/>
      <c r="E12" s="60">
        <v>0</v>
      </c>
      <c r="F12" s="60">
        <v>0</v>
      </c>
      <c r="G12" s="60">
        <v>0</v>
      </c>
      <c r="H12" s="60">
        <v>0</v>
      </c>
    </row>
    <row r="13" spans="1:8" s="52" customFormat="1" x14ac:dyDescent="0.35">
      <c r="A13" s="15"/>
      <c r="B13" s="60">
        <v>0</v>
      </c>
      <c r="C13" s="57">
        <v>0.01</v>
      </c>
      <c r="D13" s="58"/>
      <c r="E13" s="60">
        <v>0</v>
      </c>
      <c r="F13" s="60">
        <v>0</v>
      </c>
      <c r="G13" s="60">
        <v>0</v>
      </c>
      <c r="H13" s="60">
        <v>0</v>
      </c>
    </row>
    <row r="14" spans="1:8" s="52" customFormat="1" x14ac:dyDescent="0.35">
      <c r="A14" s="15"/>
      <c r="B14" s="60">
        <v>0</v>
      </c>
      <c r="C14" s="57">
        <v>0.01</v>
      </c>
      <c r="D14" s="58"/>
      <c r="E14" s="60">
        <v>0</v>
      </c>
      <c r="F14" s="60">
        <v>0</v>
      </c>
      <c r="G14" s="60">
        <v>0</v>
      </c>
      <c r="H14" s="60">
        <v>0</v>
      </c>
    </row>
    <row r="15" spans="1:8" s="52" customFormat="1" ht="60.5" x14ac:dyDescent="0.35">
      <c r="A15" s="114"/>
      <c r="B15" s="114"/>
      <c r="C15" s="115"/>
      <c r="D15" s="114"/>
      <c r="E15" s="114"/>
      <c r="F15" s="147" t="s">
        <v>205</v>
      </c>
      <c r="G15" s="147" t="s">
        <v>206</v>
      </c>
    </row>
    <row r="16" spans="1:8" s="137" customFormat="1" ht="15.5" x14ac:dyDescent="0.35">
      <c r="A16" s="134" t="s">
        <v>188</v>
      </c>
      <c r="B16" s="135"/>
      <c r="C16" s="136"/>
      <c r="D16" s="135"/>
      <c r="E16" s="135"/>
      <c r="F16" s="135"/>
      <c r="G16" s="135"/>
    </row>
    <row r="17" spans="1:10" hidden="1" x14ac:dyDescent="0.35">
      <c r="A17" s="116" t="s">
        <v>161</v>
      </c>
      <c r="B17" s="116" t="s">
        <v>162</v>
      </c>
      <c r="C17" s="116" t="s">
        <v>163</v>
      </c>
      <c r="D17" s="116" t="s">
        <v>164</v>
      </c>
      <c r="E17" s="116" t="s">
        <v>165</v>
      </c>
      <c r="F17" s="116" t="s">
        <v>166</v>
      </c>
      <c r="G17" s="116" t="s">
        <v>174</v>
      </c>
      <c r="H17" t="s">
        <v>203</v>
      </c>
    </row>
    <row r="18" spans="1:10" s="52" customFormat="1" ht="87" x14ac:dyDescent="0.35">
      <c r="A18" s="69" t="s">
        <v>189</v>
      </c>
      <c r="B18" s="69" t="s">
        <v>190</v>
      </c>
      <c r="C18" s="69" t="s">
        <v>212</v>
      </c>
      <c r="D18" s="69" t="s">
        <v>191</v>
      </c>
      <c r="E18" s="70" t="s">
        <v>159</v>
      </c>
      <c r="F18" s="70" t="s">
        <v>207</v>
      </c>
      <c r="G18" s="70" t="s">
        <v>208</v>
      </c>
      <c r="H18" s="70" t="s">
        <v>204</v>
      </c>
    </row>
    <row r="19" spans="1:10" s="52" customFormat="1" x14ac:dyDescent="0.35">
      <c r="A19" s="140" t="str">
        <f t="shared" ref="A19:B23" si="0">A5</f>
        <v>Kirche</v>
      </c>
      <c r="B19" s="117" t="str">
        <f t="shared" si="0"/>
        <v>Beispielkirche</v>
      </c>
      <c r="C19" s="148">
        <v>500</v>
      </c>
      <c r="D19" s="62" t="s">
        <v>16</v>
      </c>
      <c r="E19" s="63">
        <v>30</v>
      </c>
      <c r="F19" s="63">
        <v>1500</v>
      </c>
      <c r="G19" s="63">
        <v>0</v>
      </c>
      <c r="H19" s="63">
        <v>0</v>
      </c>
    </row>
    <row r="20" spans="1:10" s="52" customFormat="1" x14ac:dyDescent="0.35">
      <c r="A20" s="141" t="str">
        <f t="shared" si="0"/>
        <v>Gemeindehaus/-raum/-zentrum</v>
      </c>
      <c r="B20" s="117" t="str">
        <f t="shared" si="0"/>
        <v>Gemeindehaus der Beispielgemeinde</v>
      </c>
      <c r="C20" s="149">
        <v>240</v>
      </c>
      <c r="D20" s="62" t="s">
        <v>157</v>
      </c>
      <c r="E20" s="63">
        <v>10</v>
      </c>
      <c r="F20" s="63">
        <v>3200</v>
      </c>
      <c r="G20" s="63">
        <v>12000</v>
      </c>
      <c r="H20" s="63">
        <v>12000</v>
      </c>
    </row>
    <row r="21" spans="1:10" s="52" customFormat="1" x14ac:dyDescent="0.35">
      <c r="A21" s="141" t="str">
        <f t="shared" si="0"/>
        <v>Kindertagesstätte</v>
      </c>
      <c r="B21" s="117" t="str">
        <f t="shared" si="0"/>
        <v>Kindergarten Bei Spiel Haft</v>
      </c>
      <c r="C21" s="149">
        <v>360</v>
      </c>
      <c r="D21" s="62"/>
      <c r="E21" s="63">
        <v>10</v>
      </c>
      <c r="F21" s="63">
        <v>7800</v>
      </c>
      <c r="G21" s="63">
        <v>10000</v>
      </c>
      <c r="H21" s="63">
        <v>10000</v>
      </c>
    </row>
    <row r="22" spans="1:10" s="52" customFormat="1" x14ac:dyDescent="0.35">
      <c r="A22" s="141" t="str">
        <f t="shared" si="0"/>
        <v>Pfarrhaus/Verwaltung</v>
      </c>
      <c r="B22" s="117" t="str">
        <f t="shared" si="0"/>
        <v>Gemeindebüro, an der Beispielkirche 7</v>
      </c>
      <c r="C22" s="149">
        <v>30</v>
      </c>
      <c r="D22" s="62" t="s">
        <v>154</v>
      </c>
      <c r="E22" s="63">
        <v>30</v>
      </c>
      <c r="F22" s="63">
        <v>980</v>
      </c>
      <c r="G22" s="63">
        <v>0</v>
      </c>
      <c r="H22" s="63">
        <v>0</v>
      </c>
    </row>
    <row r="23" spans="1:10" s="52" customFormat="1" x14ac:dyDescent="0.35">
      <c r="A23" s="141" t="str">
        <f t="shared" si="0"/>
        <v>Wohnhaus/Wohnung</v>
      </c>
      <c r="B23" s="117" t="str">
        <f t="shared" si="0"/>
        <v>Pfarrwohnung im Pfarrhaus, an der Beispielkirche 7</v>
      </c>
      <c r="C23" s="149">
        <v>140</v>
      </c>
      <c r="D23" s="62" t="s">
        <v>154</v>
      </c>
      <c r="E23" s="63">
        <v>10</v>
      </c>
      <c r="F23" s="63">
        <v>2960</v>
      </c>
      <c r="G23" s="63">
        <v>600</v>
      </c>
      <c r="H23" s="63">
        <v>600</v>
      </c>
    </row>
    <row r="24" spans="1:10" s="52" customFormat="1" x14ac:dyDescent="0.35">
      <c r="A24" s="141">
        <f t="shared" ref="A24" si="1">A10</f>
        <v>0</v>
      </c>
      <c r="B24" s="117">
        <f t="shared" ref="B24:B28" si="2">B10</f>
        <v>0</v>
      </c>
      <c r="C24" s="149">
        <v>0.01</v>
      </c>
      <c r="D24" s="62"/>
      <c r="E24" s="63">
        <v>0</v>
      </c>
      <c r="F24" s="63">
        <v>0</v>
      </c>
      <c r="G24" s="63">
        <v>0</v>
      </c>
      <c r="H24" s="63">
        <v>0</v>
      </c>
    </row>
    <row r="25" spans="1:10" s="52" customFormat="1" x14ac:dyDescent="0.35">
      <c r="A25" s="141">
        <f t="shared" ref="A25" si="3">A11</f>
        <v>0</v>
      </c>
      <c r="B25" s="117">
        <f t="shared" si="2"/>
        <v>0</v>
      </c>
      <c r="C25" s="149">
        <v>0.01</v>
      </c>
      <c r="D25" s="62"/>
      <c r="E25" s="63">
        <v>0</v>
      </c>
      <c r="F25" s="63">
        <v>0</v>
      </c>
      <c r="G25" s="63">
        <v>0</v>
      </c>
      <c r="H25" s="63">
        <v>0</v>
      </c>
    </row>
    <row r="26" spans="1:10" s="52" customFormat="1" x14ac:dyDescent="0.35">
      <c r="A26" s="141">
        <f t="shared" ref="A26" si="4">A12</f>
        <v>0</v>
      </c>
      <c r="B26" s="117">
        <f t="shared" si="2"/>
        <v>0</v>
      </c>
      <c r="C26" s="149">
        <v>0.01</v>
      </c>
      <c r="D26" s="62"/>
      <c r="E26" s="63">
        <v>0</v>
      </c>
      <c r="F26" s="63">
        <v>0</v>
      </c>
      <c r="G26" s="63">
        <v>0</v>
      </c>
      <c r="H26" s="63">
        <v>0</v>
      </c>
    </row>
    <row r="27" spans="1:10" s="52" customFormat="1" x14ac:dyDescent="0.35">
      <c r="A27" s="141">
        <f t="shared" ref="A27" si="5">A13</f>
        <v>0</v>
      </c>
      <c r="B27" s="117">
        <f t="shared" si="2"/>
        <v>0</v>
      </c>
      <c r="C27" s="149">
        <v>0.01</v>
      </c>
      <c r="D27" s="62"/>
      <c r="E27" s="63">
        <v>0</v>
      </c>
      <c r="F27" s="63">
        <v>0</v>
      </c>
      <c r="G27" s="63">
        <v>0</v>
      </c>
      <c r="H27" s="63">
        <v>0</v>
      </c>
    </row>
    <row r="28" spans="1:10" s="52" customFormat="1" x14ac:dyDescent="0.35">
      <c r="A28" s="141">
        <f t="shared" ref="A28" si="6">A14</f>
        <v>0</v>
      </c>
      <c r="B28" s="139">
        <f t="shared" si="2"/>
        <v>0</v>
      </c>
      <c r="C28" s="150">
        <v>0.01</v>
      </c>
      <c r="D28" s="62"/>
      <c r="E28" s="63">
        <v>0</v>
      </c>
      <c r="F28" s="63">
        <v>0</v>
      </c>
      <c r="G28" s="63">
        <v>0</v>
      </c>
      <c r="H28" s="146">
        <v>0</v>
      </c>
    </row>
    <row r="29" spans="1:10" s="52" customFormat="1" x14ac:dyDescent="0.35">
      <c r="A29" s="117"/>
      <c r="B29" s="117"/>
      <c r="C29" s="117"/>
      <c r="D29" s="117"/>
      <c r="E29" s="117"/>
      <c r="F29" s="117"/>
      <c r="G29" s="117"/>
      <c r="H29" s="117"/>
      <c r="I29" s="117"/>
      <c r="J29" s="117"/>
    </row>
    <row r="30" spans="1:10" s="52" customFormat="1" ht="58" x14ac:dyDescent="0.35">
      <c r="A30" s="117"/>
      <c r="B30" s="117"/>
      <c r="C30" s="117"/>
      <c r="D30" s="117"/>
      <c r="E30" s="118" t="s">
        <v>213</v>
      </c>
      <c r="F30" s="119" t="s">
        <v>9</v>
      </c>
      <c r="G30" s="120" t="s">
        <v>214</v>
      </c>
      <c r="H30" s="117"/>
      <c r="I30" s="117"/>
      <c r="J30" s="117"/>
    </row>
    <row r="31" spans="1:10" s="52" customFormat="1" x14ac:dyDescent="0.35">
      <c r="A31" s="117"/>
      <c r="B31" s="117"/>
      <c r="C31" s="117"/>
      <c r="D31" s="117"/>
      <c r="E31" s="121" t="s">
        <v>3</v>
      </c>
      <c r="F31" s="122" t="s">
        <v>10</v>
      </c>
      <c r="G31" s="122">
        <v>11.2</v>
      </c>
      <c r="H31" s="117"/>
      <c r="I31" s="117"/>
      <c r="J31" s="117"/>
    </row>
    <row r="32" spans="1:10" s="52" customFormat="1" x14ac:dyDescent="0.35">
      <c r="A32" s="117"/>
      <c r="B32" s="117"/>
      <c r="C32" s="117"/>
      <c r="D32" s="117"/>
      <c r="E32" s="123" t="s">
        <v>2</v>
      </c>
      <c r="F32" s="119" t="s">
        <v>11</v>
      </c>
      <c r="G32" s="119">
        <v>10.6</v>
      </c>
      <c r="H32" s="117"/>
      <c r="I32" s="117"/>
      <c r="J32" s="117"/>
    </row>
    <row r="33" spans="1:10" s="52" customFormat="1" x14ac:dyDescent="0.35">
      <c r="A33" s="117"/>
      <c r="B33" s="117"/>
      <c r="C33" s="117"/>
      <c r="D33" s="117"/>
      <c r="E33" s="121" t="s">
        <v>12</v>
      </c>
      <c r="F33" s="122" t="s">
        <v>13</v>
      </c>
      <c r="G33" s="122">
        <v>5.3</v>
      </c>
      <c r="H33" s="117"/>
      <c r="I33" s="117"/>
      <c r="J33" s="117"/>
    </row>
    <row r="34" spans="1:10" s="52" customFormat="1" x14ac:dyDescent="0.35">
      <c r="A34" s="117"/>
      <c r="B34" s="117"/>
      <c r="C34" s="117"/>
      <c r="D34" s="117"/>
      <c r="E34" s="123" t="s">
        <v>5</v>
      </c>
      <c r="F34" s="119" t="s">
        <v>13</v>
      </c>
      <c r="G34" s="119">
        <v>5</v>
      </c>
      <c r="H34" s="117"/>
      <c r="I34" s="117"/>
      <c r="J34" s="117"/>
    </row>
    <row r="35" spans="1:10" s="52" customFormat="1" x14ac:dyDescent="0.35">
      <c r="A35" s="117"/>
      <c r="B35" s="117"/>
      <c r="C35" s="117"/>
      <c r="D35" s="117"/>
      <c r="E35" s="121" t="s">
        <v>14</v>
      </c>
      <c r="F35" s="122" t="s">
        <v>13</v>
      </c>
      <c r="G35" s="122">
        <v>5</v>
      </c>
      <c r="H35" s="117"/>
      <c r="I35" s="117"/>
      <c r="J35" s="117"/>
    </row>
    <row r="36" spans="1:10" s="52" customFormat="1" x14ac:dyDescent="0.35">
      <c r="A36" s="117"/>
      <c r="B36" s="117"/>
      <c r="C36" s="117"/>
      <c r="D36" s="117"/>
      <c r="E36" s="123" t="s">
        <v>7</v>
      </c>
      <c r="F36" s="119" t="s">
        <v>11</v>
      </c>
      <c r="G36" s="119">
        <v>7.17</v>
      </c>
      <c r="H36" s="117"/>
      <c r="I36" s="117"/>
      <c r="J36" s="117"/>
    </row>
    <row r="37" spans="1:10" s="52" customFormat="1" x14ac:dyDescent="0.35">
      <c r="A37" s="117"/>
      <c r="B37" s="117"/>
      <c r="C37" s="117"/>
      <c r="D37" s="117"/>
      <c r="E37" s="121" t="s">
        <v>157</v>
      </c>
      <c r="F37" s="122" t="s">
        <v>10</v>
      </c>
      <c r="G37" s="122" t="s">
        <v>158</v>
      </c>
      <c r="H37" s="117"/>
      <c r="I37" s="117"/>
      <c r="J37" s="117"/>
    </row>
    <row r="38" spans="1:10" x14ac:dyDescent="0.35">
      <c r="A38" s="116"/>
      <c r="B38" s="116"/>
      <c r="C38" s="116"/>
      <c r="D38" s="116"/>
      <c r="E38" s="123" t="s">
        <v>16</v>
      </c>
      <c r="F38" s="119" t="s">
        <v>17</v>
      </c>
      <c r="G38" s="119">
        <v>1</v>
      </c>
      <c r="H38" s="116"/>
      <c r="I38" s="116"/>
      <c r="J38" s="116"/>
    </row>
    <row r="39" spans="1:10" x14ac:dyDescent="0.35">
      <c r="A39" s="116"/>
      <c r="B39" s="116"/>
      <c r="C39" s="116"/>
      <c r="D39" s="116"/>
      <c r="E39" s="124" t="s">
        <v>153</v>
      </c>
      <c r="F39" s="117"/>
      <c r="G39" s="117"/>
      <c r="H39" s="116"/>
      <c r="I39" s="116"/>
      <c r="J39" s="116"/>
    </row>
    <row r="40" spans="1:10" x14ac:dyDescent="0.35">
      <c r="A40" s="116"/>
      <c r="B40" s="116"/>
      <c r="C40" s="116"/>
      <c r="D40" s="116"/>
      <c r="E40" s="124" t="s">
        <v>154</v>
      </c>
      <c r="F40" s="117"/>
      <c r="G40" s="117" t="s">
        <v>18</v>
      </c>
      <c r="H40" s="116"/>
      <c r="I40" s="116"/>
      <c r="J40" s="116"/>
    </row>
    <row r="41" spans="1:10" x14ac:dyDescent="0.35">
      <c r="A41" s="116"/>
      <c r="B41" s="116"/>
      <c r="C41" s="116"/>
      <c r="D41" s="116"/>
      <c r="E41" s="117"/>
      <c r="F41" s="117"/>
      <c r="G41" s="117"/>
      <c r="H41" s="116"/>
      <c r="I41" s="116"/>
      <c r="J41" s="116"/>
    </row>
    <row r="42" spans="1:10" hidden="1" x14ac:dyDescent="0.35">
      <c r="E42" s="61"/>
      <c r="F42" s="52"/>
      <c r="G42" s="52"/>
    </row>
    <row r="43" spans="1:10" hidden="1" x14ac:dyDescent="0.35">
      <c r="E43" s="138" t="s">
        <v>1</v>
      </c>
      <c r="F43" s="52"/>
      <c r="G43" s="52"/>
    </row>
    <row r="44" spans="1:10" hidden="1" x14ac:dyDescent="0.35">
      <c r="E44" s="138" t="s">
        <v>152</v>
      </c>
      <c r="F44" s="52"/>
      <c r="G44" s="52"/>
    </row>
    <row r="45" spans="1:10" hidden="1" x14ac:dyDescent="0.35">
      <c r="E45" s="138" t="s">
        <v>4</v>
      </c>
      <c r="F45" s="52"/>
      <c r="G45" s="52"/>
    </row>
    <row r="46" spans="1:10" hidden="1" x14ac:dyDescent="0.35">
      <c r="E46" s="138" t="s">
        <v>6</v>
      </c>
      <c r="F46" s="52"/>
      <c r="G46" s="52"/>
    </row>
    <row r="47" spans="1:10" hidden="1" x14ac:dyDescent="0.35">
      <c r="E47" s="138" t="s">
        <v>8</v>
      </c>
      <c r="F47" s="52"/>
      <c r="G47" s="52"/>
    </row>
    <row r="48" spans="1:10" hidden="1" x14ac:dyDescent="0.35">
      <c r="E48" s="138" t="s">
        <v>15</v>
      </c>
      <c r="F48" s="52"/>
      <c r="G48" s="52"/>
    </row>
    <row r="49" spans="1:7" hidden="1" x14ac:dyDescent="0.35">
      <c r="A49" s="77" t="s">
        <v>168</v>
      </c>
      <c r="B49" s="78"/>
      <c r="C49" s="78"/>
      <c r="D49" s="78"/>
      <c r="E49" s="79"/>
      <c r="F49" s="80"/>
      <c r="G49" s="80"/>
    </row>
    <row r="50" spans="1:7" hidden="1" x14ac:dyDescent="0.35">
      <c r="A50" s="78" t="str">
        <f>A19</f>
        <v>Kirche</v>
      </c>
      <c r="B50" s="78" t="str">
        <f t="shared" ref="B50:C50" si="7">B19</f>
        <v>Beispielkirche</v>
      </c>
      <c r="C50" s="78">
        <f t="shared" si="7"/>
        <v>500</v>
      </c>
      <c r="D50" s="78" t="str">
        <f t="shared" ref="D50:D59" si="8">IF(ISBLANK(D19),D5,D19)</f>
        <v>Strom</v>
      </c>
      <c r="E50" s="81">
        <f t="shared" ref="E50:E59" si="9">E5-(E5*E19/100)</f>
        <v>3150</v>
      </c>
      <c r="F50" s="81">
        <f>F19</f>
        <v>1500</v>
      </c>
      <c r="G50" s="81">
        <f>G19</f>
        <v>0</v>
      </c>
    </row>
    <row r="51" spans="1:7" hidden="1" x14ac:dyDescent="0.35">
      <c r="A51" s="78" t="str">
        <f t="shared" ref="A51:C59" si="10">A20</f>
        <v>Gemeindehaus/-raum/-zentrum</v>
      </c>
      <c r="B51" s="78" t="str">
        <f t="shared" si="10"/>
        <v>Gemeindehaus der Beispielgemeinde</v>
      </c>
      <c r="C51" s="78">
        <f t="shared" si="10"/>
        <v>240</v>
      </c>
      <c r="D51" s="78" t="str">
        <f t="shared" si="8"/>
        <v>Biogas</v>
      </c>
      <c r="E51" s="81">
        <f t="shared" si="9"/>
        <v>14400</v>
      </c>
      <c r="F51" s="81">
        <f t="shared" ref="F51:G51" si="11">F20</f>
        <v>3200</v>
      </c>
      <c r="G51" s="81">
        <f t="shared" si="11"/>
        <v>12000</v>
      </c>
    </row>
    <row r="52" spans="1:7" hidden="1" x14ac:dyDescent="0.35">
      <c r="A52" s="78" t="str">
        <f t="shared" si="10"/>
        <v>Kindertagesstätte</v>
      </c>
      <c r="B52" s="78" t="str">
        <f t="shared" si="10"/>
        <v>Kindergarten Bei Spiel Haft</v>
      </c>
      <c r="C52" s="78">
        <f t="shared" si="10"/>
        <v>360</v>
      </c>
      <c r="D52" s="78" t="str">
        <f t="shared" si="8"/>
        <v>Pellets</v>
      </c>
      <c r="E52" s="81">
        <f t="shared" si="9"/>
        <v>21600</v>
      </c>
      <c r="F52" s="81">
        <f t="shared" ref="F52:G52" si="12">F21</f>
        <v>7800</v>
      </c>
      <c r="G52" s="81">
        <f t="shared" si="12"/>
        <v>10000</v>
      </c>
    </row>
    <row r="53" spans="1:7" hidden="1" x14ac:dyDescent="0.35">
      <c r="A53" s="78" t="str">
        <f t="shared" si="10"/>
        <v>Pfarrhaus/Verwaltung</v>
      </c>
      <c r="B53" s="78" t="str">
        <f t="shared" si="10"/>
        <v>Gemeindebüro, an der Beispielkirche 7</v>
      </c>
      <c r="C53" s="78">
        <f t="shared" si="10"/>
        <v>30</v>
      </c>
      <c r="D53" s="78" t="str">
        <f t="shared" si="8"/>
        <v>Wärmenetz</v>
      </c>
      <c r="E53" s="81">
        <f t="shared" si="9"/>
        <v>2240</v>
      </c>
      <c r="F53" s="81">
        <f t="shared" ref="F53:G53" si="13">F22</f>
        <v>980</v>
      </c>
      <c r="G53" s="81">
        <f t="shared" si="13"/>
        <v>0</v>
      </c>
    </row>
    <row r="54" spans="1:7" hidden="1" x14ac:dyDescent="0.35">
      <c r="A54" s="78" t="str">
        <f t="shared" si="10"/>
        <v>Wohnhaus/Wohnung</v>
      </c>
      <c r="B54" s="78" t="str">
        <f t="shared" si="10"/>
        <v>Pfarrwohnung im Pfarrhaus, an der Beispielkirche 7</v>
      </c>
      <c r="C54" s="78">
        <f t="shared" si="10"/>
        <v>140</v>
      </c>
      <c r="D54" s="78" t="str">
        <f t="shared" si="8"/>
        <v>Wärmenetz</v>
      </c>
      <c r="E54" s="81">
        <f t="shared" si="9"/>
        <v>15750</v>
      </c>
      <c r="F54" s="81">
        <f t="shared" ref="F54:G54" si="14">F23</f>
        <v>2960</v>
      </c>
      <c r="G54" s="81">
        <f t="shared" si="14"/>
        <v>600</v>
      </c>
    </row>
    <row r="55" spans="1:7" hidden="1" x14ac:dyDescent="0.35">
      <c r="A55" s="78">
        <f>A24</f>
        <v>0</v>
      </c>
      <c r="B55" s="78">
        <f t="shared" si="10"/>
        <v>0</v>
      </c>
      <c r="C55" s="78">
        <f t="shared" si="10"/>
        <v>0.01</v>
      </c>
      <c r="D55" s="78">
        <f t="shared" si="8"/>
        <v>0</v>
      </c>
      <c r="E55" s="81">
        <f t="shared" si="9"/>
        <v>0</v>
      </c>
      <c r="F55" s="81">
        <f t="shared" ref="F55:G55" si="15">F24</f>
        <v>0</v>
      </c>
      <c r="G55" s="81">
        <f t="shared" si="15"/>
        <v>0</v>
      </c>
    </row>
    <row r="56" spans="1:7" hidden="1" x14ac:dyDescent="0.35">
      <c r="A56" s="78">
        <f>A25</f>
        <v>0</v>
      </c>
      <c r="B56" s="78">
        <f t="shared" si="10"/>
        <v>0</v>
      </c>
      <c r="C56" s="78">
        <f t="shared" si="10"/>
        <v>0.01</v>
      </c>
      <c r="D56" s="78">
        <f t="shared" si="8"/>
        <v>0</v>
      </c>
      <c r="E56" s="81">
        <f t="shared" si="9"/>
        <v>0</v>
      </c>
      <c r="F56" s="81">
        <f t="shared" ref="F56:G56" si="16">F25</f>
        <v>0</v>
      </c>
      <c r="G56" s="81">
        <f t="shared" si="16"/>
        <v>0</v>
      </c>
    </row>
    <row r="57" spans="1:7" hidden="1" x14ac:dyDescent="0.35">
      <c r="A57" s="78">
        <f t="shared" si="10"/>
        <v>0</v>
      </c>
      <c r="B57" s="78">
        <f t="shared" si="10"/>
        <v>0</v>
      </c>
      <c r="C57" s="78">
        <f t="shared" si="10"/>
        <v>0.01</v>
      </c>
      <c r="D57" s="78">
        <f t="shared" si="8"/>
        <v>0</v>
      </c>
      <c r="E57" s="81">
        <f t="shared" si="9"/>
        <v>0</v>
      </c>
      <c r="F57" s="81">
        <f t="shared" ref="F57:G57" si="17">F26</f>
        <v>0</v>
      </c>
      <c r="G57" s="81">
        <f t="shared" si="17"/>
        <v>0</v>
      </c>
    </row>
    <row r="58" spans="1:7" hidden="1" x14ac:dyDescent="0.35">
      <c r="A58" s="78">
        <f t="shared" si="10"/>
        <v>0</v>
      </c>
      <c r="B58" s="78">
        <f t="shared" si="10"/>
        <v>0</v>
      </c>
      <c r="C58" s="78">
        <f t="shared" si="10"/>
        <v>0.01</v>
      </c>
      <c r="D58" s="78">
        <f t="shared" si="8"/>
        <v>0</v>
      </c>
      <c r="E58" s="81">
        <f t="shared" si="9"/>
        <v>0</v>
      </c>
      <c r="F58" s="81">
        <f t="shared" ref="F58:G58" si="18">F27</f>
        <v>0</v>
      </c>
      <c r="G58" s="81">
        <f t="shared" si="18"/>
        <v>0</v>
      </c>
    </row>
    <row r="59" spans="1:7" hidden="1" x14ac:dyDescent="0.35">
      <c r="A59" s="78">
        <f t="shared" si="10"/>
        <v>0</v>
      </c>
      <c r="B59" s="78">
        <f t="shared" si="10"/>
        <v>0</v>
      </c>
      <c r="C59" s="78">
        <f t="shared" si="10"/>
        <v>0.01</v>
      </c>
      <c r="D59" s="78">
        <f t="shared" si="8"/>
        <v>0</v>
      </c>
      <c r="E59" s="81">
        <f t="shared" si="9"/>
        <v>0</v>
      </c>
      <c r="F59" s="81">
        <f t="shared" ref="F59:G59" si="19">F28</f>
        <v>0</v>
      </c>
      <c r="G59" s="81">
        <f t="shared" si="19"/>
        <v>0</v>
      </c>
    </row>
    <row r="60" spans="1:7" hidden="1" x14ac:dyDescent="0.35">
      <c r="E60" s="64"/>
      <c r="F60" s="64"/>
      <c r="G60" s="64"/>
    </row>
    <row r="61" spans="1:7" x14ac:dyDescent="0.35">
      <c r="E61" s="64"/>
      <c r="F61" s="64"/>
      <c r="G61" s="64"/>
    </row>
  </sheetData>
  <sheetProtection algorithmName="SHA-512" hashValue="am+VpKnWcjMiRQB9H0b2Zfro3fOTd2zf4ziYgwKfuYANOzD38hcsbHcRZO52rRJeaoAkRnU/zpHEAPVXmct+vw==" saltValue="Zekgl6otMiGzveBR2UdCSw==" spinCount="100000" sheet="1" objects="1" scenarios="1"/>
  <phoneticPr fontId="3" type="noConversion"/>
  <conditionalFormatting sqref="C24:C28">
    <cfRule type="cellIs" dxfId="37" priority="1" operator="equal">
      <formula>0</formula>
    </cfRule>
  </conditionalFormatting>
  <dataValidations count="2">
    <dataValidation type="list" allowBlank="1" showInputMessage="1" showErrorMessage="1" sqref="D5:D14 D19:D28" xr:uid="{211E97C9-1E3E-4F6D-BE8E-5C627612CAB2}">
      <formula1>$E$31:$E$40</formula1>
    </dataValidation>
    <dataValidation type="list" allowBlank="1" showInputMessage="1" showErrorMessage="1" sqref="A5:A14 A19:A28" xr:uid="{5E429818-578B-4718-A706-EFCCDAA4FB48}">
      <formula1>$E$43:$E$48</formula1>
    </dataValidation>
  </dataValidations>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796FD-D525-420B-981B-247650785405}">
  <sheetPr codeName="Tabelle3">
    <tabColor theme="9" tint="0.79998168889431442"/>
  </sheetPr>
  <dimension ref="A1:E62"/>
  <sheetViews>
    <sheetView showGridLines="0" workbookViewId="0">
      <selection activeCell="E9" sqref="E9"/>
    </sheetView>
  </sheetViews>
  <sheetFormatPr baseColWidth="10" defaultColWidth="11.453125" defaultRowHeight="14.5" x14ac:dyDescent="0.35"/>
  <cols>
    <col min="1" max="1" width="26.81640625" customWidth="1"/>
    <col min="2" max="2" width="29.7265625" customWidth="1"/>
    <col min="3" max="3" width="20.6328125" customWidth="1"/>
    <col min="4" max="4" width="17" customWidth="1"/>
    <col min="5" max="5" width="25.7265625" customWidth="1"/>
  </cols>
  <sheetData>
    <row r="1" spans="1:5" s="56" customFormat="1" ht="21" x14ac:dyDescent="0.5">
      <c r="A1" s="56" t="s">
        <v>19</v>
      </c>
    </row>
    <row r="2" spans="1:5" s="56" customFormat="1" ht="21" x14ac:dyDescent="0.5"/>
    <row r="3" spans="1:5" s="52" customFormat="1" x14ac:dyDescent="0.35">
      <c r="A3" s="143" t="s">
        <v>218</v>
      </c>
      <c r="B3" s="145"/>
      <c r="C3" s="145"/>
      <c r="D3" s="145"/>
    </row>
    <row r="4" spans="1:5" s="53" customFormat="1" ht="43.5" x14ac:dyDescent="0.35">
      <c r="A4" s="142" t="s">
        <v>192</v>
      </c>
      <c r="B4" s="142" t="s">
        <v>194</v>
      </c>
      <c r="C4" s="142" t="s">
        <v>193</v>
      </c>
      <c r="D4" s="142" t="s">
        <v>219</v>
      </c>
      <c r="E4" s="88"/>
    </row>
    <row r="5" spans="1:5" s="52" customFormat="1" x14ac:dyDescent="0.35">
      <c r="A5" s="15" t="s">
        <v>21</v>
      </c>
      <c r="B5" s="15" t="s">
        <v>22</v>
      </c>
      <c r="C5" s="15" t="s">
        <v>23</v>
      </c>
      <c r="D5" s="59">
        <v>2300</v>
      </c>
      <c r="E5" s="89"/>
    </row>
    <row r="6" spans="1:5" s="52" customFormat="1" x14ac:dyDescent="0.35">
      <c r="A6" s="15" t="s">
        <v>21</v>
      </c>
      <c r="B6" s="15" t="s">
        <v>24</v>
      </c>
      <c r="C6" s="15" t="s">
        <v>25</v>
      </c>
      <c r="D6" s="59">
        <v>430</v>
      </c>
      <c r="E6" s="89"/>
    </row>
    <row r="7" spans="1:5" x14ac:dyDescent="0.35">
      <c r="A7" s="15" t="s">
        <v>27</v>
      </c>
      <c r="B7" s="15" t="s">
        <v>28</v>
      </c>
      <c r="C7" s="15" t="s">
        <v>26</v>
      </c>
      <c r="D7" s="59">
        <v>220</v>
      </c>
      <c r="E7" s="65"/>
    </row>
    <row r="8" spans="1:5" x14ac:dyDescent="0.35">
      <c r="A8" s="15"/>
      <c r="B8" s="15"/>
      <c r="C8" s="15"/>
      <c r="D8" s="59"/>
      <c r="E8" s="65"/>
    </row>
    <row r="9" spans="1:5" x14ac:dyDescent="0.35">
      <c r="A9" s="15"/>
      <c r="B9" s="15"/>
      <c r="C9" s="15"/>
      <c r="D9" s="59"/>
      <c r="E9" s="65"/>
    </row>
    <row r="10" spans="1:5" x14ac:dyDescent="0.35">
      <c r="A10" s="15"/>
      <c r="B10" s="15"/>
      <c r="C10" s="15"/>
      <c r="D10" s="59"/>
      <c r="E10" s="65"/>
    </row>
    <row r="11" spans="1:5" x14ac:dyDescent="0.35">
      <c r="A11" s="15"/>
      <c r="B11" s="15"/>
      <c r="C11" s="15"/>
      <c r="D11" s="59"/>
      <c r="E11" s="65"/>
    </row>
    <row r="12" spans="1:5" x14ac:dyDescent="0.35">
      <c r="A12" s="15"/>
      <c r="B12" s="15"/>
      <c r="C12" s="15"/>
      <c r="D12" s="59"/>
      <c r="E12" s="65"/>
    </row>
    <row r="13" spans="1:5" s="87" customFormat="1" x14ac:dyDescent="0.35">
      <c r="A13" s="86"/>
      <c r="B13" s="84"/>
      <c r="C13" s="84"/>
      <c r="D13" s="85"/>
    </row>
    <row r="14" spans="1:5" s="87" customFormat="1" x14ac:dyDescent="0.35">
      <c r="A14" s="144" t="s">
        <v>216</v>
      </c>
      <c r="B14" s="151"/>
      <c r="C14" s="151"/>
      <c r="D14" s="151"/>
    </row>
    <row r="15" spans="1:5" s="83" customFormat="1" ht="43.5" x14ac:dyDescent="0.35">
      <c r="A15" s="142" t="s">
        <v>192</v>
      </c>
      <c r="B15" s="142" t="s">
        <v>194</v>
      </c>
      <c r="C15" s="142" t="s">
        <v>193</v>
      </c>
      <c r="D15" s="142" t="s">
        <v>219</v>
      </c>
    </row>
    <row r="16" spans="1:5" s="52" customFormat="1" x14ac:dyDescent="0.35">
      <c r="A16" s="15" t="s">
        <v>21</v>
      </c>
      <c r="B16" s="15" t="s">
        <v>22</v>
      </c>
      <c r="C16" s="15" t="s">
        <v>23</v>
      </c>
      <c r="D16" s="59">
        <v>2000</v>
      </c>
    </row>
    <row r="17" spans="1:4" s="52" customFormat="1" x14ac:dyDescent="0.35">
      <c r="A17" s="15" t="s">
        <v>21</v>
      </c>
      <c r="B17" s="15" t="s">
        <v>24</v>
      </c>
      <c r="C17" s="15" t="s">
        <v>26</v>
      </c>
      <c r="D17" s="59">
        <v>470</v>
      </c>
    </row>
    <row r="18" spans="1:4" x14ac:dyDescent="0.35">
      <c r="A18" s="15" t="s">
        <v>27</v>
      </c>
      <c r="B18" s="15" t="s">
        <v>258</v>
      </c>
      <c r="C18" s="15" t="s">
        <v>25</v>
      </c>
      <c r="D18" s="59">
        <v>1200</v>
      </c>
    </row>
    <row r="19" spans="1:4" x14ac:dyDescent="0.35">
      <c r="A19" s="15"/>
      <c r="B19" s="15"/>
      <c r="C19" s="15"/>
      <c r="D19" s="59"/>
    </row>
    <row r="20" spans="1:4" x14ac:dyDescent="0.35">
      <c r="A20" s="15"/>
      <c r="B20" s="15"/>
      <c r="C20" s="15"/>
      <c r="D20" s="59"/>
    </row>
    <row r="21" spans="1:4" x14ac:dyDescent="0.35">
      <c r="A21" s="15"/>
      <c r="B21" s="15"/>
      <c r="C21" s="15"/>
      <c r="D21" s="59"/>
    </row>
    <row r="22" spans="1:4" s="52" customFormat="1" x14ac:dyDescent="0.35">
      <c r="A22" s="15"/>
      <c r="B22" s="15"/>
      <c r="C22" s="15"/>
      <c r="D22" s="59"/>
    </row>
    <row r="23" spans="1:4" s="52" customFormat="1" x14ac:dyDescent="0.35">
      <c r="A23" s="15"/>
      <c r="B23" s="15"/>
      <c r="C23" s="15"/>
      <c r="D23" s="59"/>
    </row>
    <row r="24" spans="1:4" s="52" customFormat="1" x14ac:dyDescent="0.35"/>
    <row r="25" spans="1:4" s="52" customFormat="1" x14ac:dyDescent="0.35">
      <c r="A25" s="143" t="s">
        <v>217</v>
      </c>
      <c r="B25" s="145"/>
      <c r="C25" s="145"/>
      <c r="D25" s="145"/>
    </row>
    <row r="26" spans="1:4" s="52" customFormat="1" ht="43.5" x14ac:dyDescent="0.35">
      <c r="A26" s="142" t="s">
        <v>215</v>
      </c>
      <c r="B26" s="142" t="s">
        <v>194</v>
      </c>
      <c r="C26" s="142" t="s">
        <v>193</v>
      </c>
      <c r="D26" s="142" t="s">
        <v>219</v>
      </c>
    </row>
    <row r="27" spans="1:4" s="52" customFormat="1" x14ac:dyDescent="0.35">
      <c r="A27" s="15" t="s">
        <v>175</v>
      </c>
      <c r="B27" s="15" t="s">
        <v>179</v>
      </c>
      <c r="C27" s="15" t="s">
        <v>31</v>
      </c>
      <c r="D27" s="59">
        <v>130</v>
      </c>
    </row>
    <row r="28" spans="1:4" s="52" customFormat="1" x14ac:dyDescent="0.35">
      <c r="A28" s="15" t="s">
        <v>175</v>
      </c>
      <c r="B28" s="15" t="s">
        <v>180</v>
      </c>
      <c r="C28" s="15" t="s">
        <v>26</v>
      </c>
      <c r="D28" s="59">
        <v>340</v>
      </c>
    </row>
    <row r="29" spans="1:4" s="52" customFormat="1" x14ac:dyDescent="0.35">
      <c r="A29" s="15" t="s">
        <v>176</v>
      </c>
      <c r="B29" s="15" t="s">
        <v>181</v>
      </c>
      <c r="C29" s="15" t="s">
        <v>26</v>
      </c>
      <c r="D29" s="59">
        <v>230</v>
      </c>
    </row>
    <row r="30" spans="1:4" s="52" customFormat="1" x14ac:dyDescent="0.35">
      <c r="A30" s="15" t="s">
        <v>177</v>
      </c>
      <c r="B30" s="15" t="s">
        <v>182</v>
      </c>
      <c r="C30" s="15" t="s">
        <v>25</v>
      </c>
      <c r="D30" s="59">
        <v>123</v>
      </c>
    </row>
    <row r="31" spans="1:4" s="52" customFormat="1" x14ac:dyDescent="0.35">
      <c r="A31" s="15"/>
      <c r="B31" s="15"/>
      <c r="C31" s="15"/>
      <c r="D31" s="59"/>
    </row>
    <row r="32" spans="1:4" s="52" customFormat="1" x14ac:dyDescent="0.35">
      <c r="A32" s="15"/>
      <c r="B32" s="15"/>
      <c r="C32" s="15"/>
      <c r="D32" s="59"/>
    </row>
    <row r="33" spans="1:4" s="52" customFormat="1" x14ac:dyDescent="0.35">
      <c r="A33" s="15"/>
      <c r="B33" s="15"/>
      <c r="C33" s="15"/>
      <c r="D33" s="59"/>
    </row>
    <row r="34" spans="1:4" s="52" customFormat="1" x14ac:dyDescent="0.35">
      <c r="A34" s="15"/>
      <c r="B34" s="15"/>
      <c r="C34" s="15"/>
      <c r="D34" s="59"/>
    </row>
    <row r="35" spans="1:4" s="52" customFormat="1" x14ac:dyDescent="0.35">
      <c r="A35" s="15"/>
      <c r="B35" s="15"/>
      <c r="C35" s="15"/>
      <c r="D35" s="59"/>
    </row>
    <row r="36" spans="1:4" s="52" customFormat="1" x14ac:dyDescent="0.35">
      <c r="A36" s="15"/>
      <c r="B36" s="15"/>
      <c r="C36" s="15"/>
      <c r="D36" s="59"/>
    </row>
    <row r="37" spans="1:4" s="52" customFormat="1" x14ac:dyDescent="0.35">
      <c r="A37" s="15"/>
      <c r="B37" s="15"/>
      <c r="C37" s="15"/>
      <c r="D37" s="59"/>
    </row>
    <row r="38" spans="1:4" s="52" customFormat="1" x14ac:dyDescent="0.35">
      <c r="A38" s="15"/>
      <c r="B38" s="15"/>
      <c r="C38" s="15"/>
      <c r="D38" s="59"/>
    </row>
    <row r="39" spans="1:4" s="52" customFormat="1" x14ac:dyDescent="0.35"/>
    <row r="40" spans="1:4" s="52" customFormat="1" hidden="1" x14ac:dyDescent="0.35">
      <c r="A40" s="90"/>
      <c r="B40" s="90"/>
      <c r="C40" s="90"/>
    </row>
    <row r="41" spans="1:4" s="52" customFormat="1" hidden="1" x14ac:dyDescent="0.35">
      <c r="A41" s="91" t="s">
        <v>21</v>
      </c>
      <c r="B41" s="91"/>
      <c r="C41" s="91" t="s">
        <v>26</v>
      </c>
    </row>
    <row r="42" spans="1:4" s="52" customFormat="1" hidden="1" x14ac:dyDescent="0.35">
      <c r="A42" s="91" t="s">
        <v>27</v>
      </c>
      <c r="B42" s="91"/>
      <c r="C42" s="91" t="s">
        <v>23</v>
      </c>
    </row>
    <row r="43" spans="1:4" s="52" customFormat="1" hidden="1" x14ac:dyDescent="0.35">
      <c r="A43" s="91" t="s">
        <v>35</v>
      </c>
      <c r="B43" s="91"/>
      <c r="C43" s="91" t="s">
        <v>29</v>
      </c>
    </row>
    <row r="44" spans="1:4" s="52" customFormat="1" hidden="1" x14ac:dyDescent="0.35">
      <c r="A44" s="91" t="s">
        <v>34</v>
      </c>
      <c r="B44" s="91"/>
      <c r="C44" s="91" t="s">
        <v>33</v>
      </c>
    </row>
    <row r="45" spans="1:4" s="52" customFormat="1" hidden="1" x14ac:dyDescent="0.35">
      <c r="A45" s="91"/>
      <c r="B45" s="91"/>
      <c r="C45" s="91" t="s">
        <v>36</v>
      </c>
    </row>
    <row r="46" spans="1:4" s="52" customFormat="1" hidden="1" x14ac:dyDescent="0.35">
      <c r="A46" s="91" t="s">
        <v>175</v>
      </c>
      <c r="B46" s="91"/>
      <c r="C46" s="91" t="s">
        <v>32</v>
      </c>
    </row>
    <row r="47" spans="1:4" s="52" customFormat="1" hidden="1" x14ac:dyDescent="0.35">
      <c r="A47" s="91" t="s">
        <v>176</v>
      </c>
      <c r="B47" s="91"/>
      <c r="C47" s="91" t="s">
        <v>30</v>
      </c>
    </row>
    <row r="48" spans="1:4" s="52" customFormat="1" hidden="1" x14ac:dyDescent="0.35">
      <c r="A48" s="91" t="s">
        <v>177</v>
      </c>
      <c r="B48" s="91"/>
      <c r="C48" s="91" t="s">
        <v>25</v>
      </c>
    </row>
    <row r="49" spans="1:3" s="52" customFormat="1" hidden="1" x14ac:dyDescent="0.35">
      <c r="A49" s="91" t="s">
        <v>178</v>
      </c>
      <c r="B49" s="91"/>
      <c r="C49" s="91" t="s">
        <v>31</v>
      </c>
    </row>
    <row r="50" spans="1:3" s="52" customFormat="1" hidden="1" x14ac:dyDescent="0.35">
      <c r="A50" s="90" t="s">
        <v>15</v>
      </c>
      <c r="B50" s="90"/>
      <c r="C50" s="90"/>
    </row>
    <row r="51" spans="1:3" s="52" customFormat="1" hidden="1" x14ac:dyDescent="0.35"/>
    <row r="52" spans="1:3" s="52" customFormat="1" x14ac:dyDescent="0.35"/>
    <row r="53" spans="1:3" s="52" customFormat="1" x14ac:dyDescent="0.35"/>
    <row r="54" spans="1:3" s="52" customFormat="1" x14ac:dyDescent="0.35"/>
    <row r="55" spans="1:3" s="52" customFormat="1" x14ac:dyDescent="0.35"/>
    <row r="56" spans="1:3" s="52" customFormat="1" x14ac:dyDescent="0.35"/>
    <row r="57" spans="1:3" s="52" customFormat="1" x14ac:dyDescent="0.35"/>
    <row r="58" spans="1:3" s="52" customFormat="1" x14ac:dyDescent="0.35"/>
    <row r="59" spans="1:3" s="52" customFormat="1" x14ac:dyDescent="0.35"/>
    <row r="60" spans="1:3" s="52" customFormat="1" x14ac:dyDescent="0.35"/>
    <row r="61" spans="1:3" s="52" customFormat="1" x14ac:dyDescent="0.35"/>
    <row r="62" spans="1:3" s="52" customFormat="1" x14ac:dyDescent="0.35"/>
  </sheetData>
  <sheetProtection algorithmName="SHA-512" hashValue="MO/DEErpBhhI1sMHdFGtu1nYCkZmiSGRpEavJ+y65voedCTD10Xzu1RIlAGRjUpavNmaeT2BnsAYR0OYaE9Rxw==" saltValue="rTGdgmmHyzqzJ1YIFfgMIw==" spinCount="100000" sheet="1" objects="1" scenarios="1"/>
  <dataValidations count="3">
    <dataValidation type="list" allowBlank="1" showInputMessage="1" showErrorMessage="1" sqref="A5:A13 A16:A23" xr:uid="{E5252890-38D4-4B0E-957F-C302618DA2AF}">
      <formula1>$A$41:$A$44</formula1>
    </dataValidation>
    <dataValidation type="list" allowBlank="1" showInputMessage="1" showErrorMessage="1" sqref="C5:C13 C16:C23 C27:C38" xr:uid="{49AC0AFC-9DB5-4208-BF72-835079D3A384}">
      <formula1>$C$41:$C$49</formula1>
    </dataValidation>
    <dataValidation type="list" allowBlank="1" showInputMessage="1" showErrorMessage="1" sqref="A27:A38" xr:uid="{7828AF50-4DD7-43B7-98F6-EE191E4E38F8}">
      <formula1>$A$46:$A$50</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EA649-507F-4BD8-8D15-B03B9E2BAAEC}">
  <sheetPr codeName="Tabelle4">
    <tabColor theme="9" tint="0.79998168889431442"/>
  </sheetPr>
  <dimension ref="A1:I57"/>
  <sheetViews>
    <sheetView workbookViewId="0">
      <selection activeCell="C23" sqref="C23"/>
    </sheetView>
  </sheetViews>
  <sheetFormatPr baseColWidth="10" defaultColWidth="11.453125" defaultRowHeight="14.5" x14ac:dyDescent="0.35"/>
  <cols>
    <col min="1" max="1" width="33.453125" customWidth="1"/>
    <col min="3" max="3" width="23.7265625" bestFit="1" customWidth="1"/>
  </cols>
  <sheetData>
    <row r="1" spans="1:6" s="16" customFormat="1" ht="21" x14ac:dyDescent="0.5">
      <c r="A1" s="16" t="s">
        <v>37</v>
      </c>
    </row>
    <row r="3" spans="1:6" s="17" customFormat="1" ht="18.5" x14ac:dyDescent="0.45">
      <c r="A3" s="98" t="s">
        <v>38</v>
      </c>
      <c r="B3" s="108"/>
      <c r="C3" s="108"/>
      <c r="D3" s="108"/>
      <c r="E3" s="108"/>
      <c r="F3" s="109"/>
    </row>
    <row r="4" spans="1:6" x14ac:dyDescent="0.35">
      <c r="A4" s="11"/>
      <c r="B4" s="65"/>
      <c r="C4" s="65"/>
      <c r="D4" s="65"/>
      <c r="E4" s="65"/>
      <c r="F4" s="12"/>
    </row>
    <row r="5" spans="1:6" x14ac:dyDescent="0.35">
      <c r="A5" s="29" t="s">
        <v>39</v>
      </c>
      <c r="B5" s="65"/>
      <c r="C5" s="65"/>
      <c r="D5" s="65" t="s">
        <v>40</v>
      </c>
      <c r="E5" s="65"/>
      <c r="F5" s="12"/>
    </row>
    <row r="6" spans="1:6" x14ac:dyDescent="0.35">
      <c r="A6" s="161" t="s">
        <v>41</v>
      </c>
      <c r="B6" s="162"/>
      <c r="C6" s="162"/>
      <c r="D6" s="105">
        <v>120</v>
      </c>
      <c r="E6" s="65"/>
      <c r="F6" s="12"/>
    </row>
    <row r="7" spans="1:6" x14ac:dyDescent="0.35">
      <c r="A7" s="11"/>
      <c r="B7" s="65" t="s">
        <v>42</v>
      </c>
      <c r="C7" s="65" t="s">
        <v>43</v>
      </c>
      <c r="D7" s="68"/>
      <c r="E7" s="65"/>
      <c r="F7" s="12"/>
    </row>
    <row r="8" spans="1:6" x14ac:dyDescent="0.35">
      <c r="A8" s="11" t="s">
        <v>44</v>
      </c>
      <c r="B8" s="82">
        <v>500</v>
      </c>
      <c r="C8" s="82">
        <v>80</v>
      </c>
      <c r="D8" s="68">
        <f>B8*0.0006237*C8</f>
        <v>24.948</v>
      </c>
      <c r="E8" s="65"/>
      <c r="F8" s="12"/>
    </row>
    <row r="9" spans="1:6" x14ac:dyDescent="0.35">
      <c r="A9" s="11"/>
      <c r="B9" s="82">
        <v>3000</v>
      </c>
      <c r="C9" s="82">
        <v>90</v>
      </c>
      <c r="D9" s="68">
        <f t="shared" ref="D9:D11" si="0">B9*0.0006237*C9</f>
        <v>168.39900000000003</v>
      </c>
      <c r="E9" s="65"/>
      <c r="F9" s="12"/>
    </row>
    <row r="10" spans="1:6" x14ac:dyDescent="0.35">
      <c r="A10" s="11"/>
      <c r="B10" s="82"/>
      <c r="C10" s="82">
        <v>120</v>
      </c>
      <c r="D10" s="68">
        <f t="shared" si="0"/>
        <v>0</v>
      </c>
      <c r="E10" s="65"/>
      <c r="F10" s="12"/>
    </row>
    <row r="11" spans="1:6" x14ac:dyDescent="0.35">
      <c r="A11" s="11"/>
      <c r="B11" s="82"/>
      <c r="C11" s="82">
        <v>160</v>
      </c>
      <c r="D11" s="68">
        <f t="shared" si="0"/>
        <v>0</v>
      </c>
      <c r="E11" s="65"/>
      <c r="F11" s="12"/>
    </row>
    <row r="12" spans="1:6" x14ac:dyDescent="0.35">
      <c r="A12" s="11"/>
      <c r="B12" s="65"/>
      <c r="C12" s="65" t="s">
        <v>45</v>
      </c>
      <c r="D12" s="106">
        <f>D6+SUM(D8:D11)</f>
        <v>313.34700000000004</v>
      </c>
      <c r="E12" s="65" t="s">
        <v>46</v>
      </c>
      <c r="F12" s="12"/>
    </row>
    <row r="13" spans="1:6" x14ac:dyDescent="0.35">
      <c r="A13" s="11"/>
      <c r="B13" s="65"/>
      <c r="C13" s="65"/>
      <c r="D13" s="65"/>
      <c r="E13" s="65"/>
      <c r="F13" s="12"/>
    </row>
    <row r="14" spans="1:6" x14ac:dyDescent="0.35">
      <c r="A14" s="11"/>
      <c r="B14" s="65"/>
      <c r="C14" s="65"/>
      <c r="D14" s="65"/>
      <c r="E14" s="65"/>
      <c r="F14" s="12"/>
    </row>
    <row r="15" spans="1:6" x14ac:dyDescent="0.35">
      <c r="A15" s="29" t="s">
        <v>47</v>
      </c>
      <c r="B15" s="65"/>
      <c r="C15" s="65"/>
      <c r="D15" s="65" t="s">
        <v>40</v>
      </c>
      <c r="E15" s="65"/>
      <c r="F15" s="12"/>
    </row>
    <row r="16" spans="1:6" x14ac:dyDescent="0.35">
      <c r="A16" s="161" t="s">
        <v>41</v>
      </c>
      <c r="B16" s="162"/>
      <c r="C16" s="162"/>
      <c r="D16" s="105">
        <v>80</v>
      </c>
      <c r="E16" s="65"/>
      <c r="F16" s="12"/>
    </row>
    <row r="17" spans="1:9" x14ac:dyDescent="0.35">
      <c r="A17" s="11"/>
      <c r="B17" s="65" t="s">
        <v>42</v>
      </c>
      <c r="C17" s="65" t="s">
        <v>43</v>
      </c>
      <c r="D17" s="68"/>
      <c r="E17" s="65"/>
      <c r="F17" s="12"/>
    </row>
    <row r="18" spans="1:9" x14ac:dyDescent="0.35">
      <c r="A18" s="11" t="s">
        <v>44</v>
      </c>
      <c r="B18" s="82"/>
      <c r="C18" s="82">
        <v>80</v>
      </c>
      <c r="D18" s="68">
        <f>B18*0.0006237*C18</f>
        <v>0</v>
      </c>
      <c r="E18" s="65"/>
      <c r="F18" s="12"/>
    </row>
    <row r="19" spans="1:9" x14ac:dyDescent="0.35">
      <c r="A19" s="11"/>
      <c r="B19" s="82">
        <v>500</v>
      </c>
      <c r="C19" s="82">
        <v>90</v>
      </c>
      <c r="D19" s="68">
        <f t="shared" ref="D19:D21" si="1">B19*0.0006237*C19</f>
        <v>28.066500000000001</v>
      </c>
      <c r="E19" s="65"/>
      <c r="F19" s="12"/>
    </row>
    <row r="20" spans="1:9" x14ac:dyDescent="0.35">
      <c r="A20" s="11"/>
      <c r="B20" s="82"/>
      <c r="C20" s="82">
        <v>120</v>
      </c>
      <c r="D20" s="68">
        <f t="shared" si="1"/>
        <v>0</v>
      </c>
      <c r="E20" s="65"/>
      <c r="F20" s="12"/>
    </row>
    <row r="21" spans="1:9" x14ac:dyDescent="0.35">
      <c r="A21" s="11"/>
      <c r="B21" s="82">
        <v>20</v>
      </c>
      <c r="C21" s="82">
        <v>160</v>
      </c>
      <c r="D21" s="68">
        <f t="shared" si="1"/>
        <v>1.9958400000000001</v>
      </c>
      <c r="E21" s="65"/>
      <c r="F21" s="12"/>
    </row>
    <row r="22" spans="1:9" x14ac:dyDescent="0.35">
      <c r="A22" s="13"/>
      <c r="B22" s="22"/>
      <c r="C22" s="22" t="s">
        <v>48</v>
      </c>
      <c r="D22" s="107">
        <f>D16+SUM(D18:D21)</f>
        <v>110.06234000000001</v>
      </c>
      <c r="E22" s="22" t="s">
        <v>49</v>
      </c>
      <c r="F22" s="14"/>
    </row>
    <row r="25" spans="1:9" ht="18.5" x14ac:dyDescent="0.45">
      <c r="A25" s="98" t="s">
        <v>50</v>
      </c>
      <c r="B25" s="25"/>
      <c r="C25" s="25"/>
      <c r="D25" s="25"/>
      <c r="E25" s="25"/>
      <c r="F25" s="25"/>
      <c r="G25" s="25"/>
      <c r="H25" s="25"/>
      <c r="I25" s="99"/>
    </row>
    <row r="26" spans="1:9" x14ac:dyDescent="0.35">
      <c r="A26" s="11"/>
      <c r="B26" s="65"/>
      <c r="C26" s="65"/>
      <c r="D26" s="65"/>
      <c r="E26" s="65"/>
      <c r="F26" s="65"/>
      <c r="G26" s="65"/>
      <c r="H26" s="65"/>
      <c r="I26" s="12"/>
    </row>
    <row r="27" spans="1:9" ht="43.5" x14ac:dyDescent="0.35">
      <c r="A27" s="49" t="s">
        <v>51</v>
      </c>
      <c r="B27" s="66" t="s">
        <v>52</v>
      </c>
      <c r="C27" s="66" t="s">
        <v>53</v>
      </c>
      <c r="D27" s="65"/>
      <c r="E27" s="65"/>
      <c r="F27" s="65"/>
      <c r="G27" s="65"/>
      <c r="H27" s="65"/>
      <c r="I27" s="12"/>
    </row>
    <row r="28" spans="1:9" x14ac:dyDescent="0.35">
      <c r="A28" s="11" t="s">
        <v>54</v>
      </c>
      <c r="B28" s="82">
        <v>250</v>
      </c>
      <c r="C28" s="65" t="s">
        <v>234</v>
      </c>
      <c r="D28" s="65" t="s">
        <v>55</v>
      </c>
      <c r="E28" s="65"/>
      <c r="F28" s="65"/>
      <c r="G28" s="65"/>
      <c r="H28" s="65"/>
      <c r="I28" s="12"/>
    </row>
    <row r="29" spans="1:9" x14ac:dyDescent="0.35">
      <c r="A29" s="11" t="s">
        <v>56</v>
      </c>
      <c r="B29" s="82">
        <v>1300</v>
      </c>
      <c r="C29" s="65" t="s">
        <v>235</v>
      </c>
      <c r="D29" s="65" t="s">
        <v>57</v>
      </c>
      <c r="E29" s="65"/>
      <c r="F29" s="65"/>
      <c r="G29" s="65"/>
      <c r="H29" s="65"/>
      <c r="I29" s="12"/>
    </row>
    <row r="30" spans="1:9" x14ac:dyDescent="0.35">
      <c r="A30" s="11" t="s">
        <v>58</v>
      </c>
      <c r="B30" s="82">
        <v>960</v>
      </c>
      <c r="C30" s="65" t="s">
        <v>236</v>
      </c>
      <c r="D30" s="65" t="s">
        <v>59</v>
      </c>
      <c r="E30" s="65"/>
      <c r="F30" s="65"/>
      <c r="G30" s="65"/>
      <c r="H30" s="65"/>
      <c r="I30" s="12"/>
    </row>
    <row r="31" spans="1:9" x14ac:dyDescent="0.35">
      <c r="A31" s="11" t="s">
        <v>60</v>
      </c>
      <c r="B31" s="82">
        <v>0</v>
      </c>
      <c r="C31" s="65" t="s">
        <v>237</v>
      </c>
      <c r="D31" s="65" t="s">
        <v>61</v>
      </c>
      <c r="E31" s="65"/>
      <c r="F31" s="65"/>
      <c r="G31" s="65"/>
      <c r="H31" s="65"/>
      <c r="I31" s="12"/>
    </row>
    <row r="32" spans="1:9" x14ac:dyDescent="0.35">
      <c r="A32" s="11" t="s">
        <v>62</v>
      </c>
      <c r="B32" s="82">
        <v>570</v>
      </c>
      <c r="C32" s="65" t="s">
        <v>238</v>
      </c>
      <c r="D32" s="65" t="s">
        <v>63</v>
      </c>
      <c r="E32" s="65"/>
      <c r="F32" s="65"/>
      <c r="G32" s="65"/>
      <c r="H32" s="65"/>
      <c r="I32" s="12"/>
    </row>
    <row r="33" spans="1:9" x14ac:dyDescent="0.35">
      <c r="A33" s="11" t="s">
        <v>64</v>
      </c>
      <c r="B33" s="82">
        <v>120</v>
      </c>
      <c r="C33" s="65" t="s">
        <v>239</v>
      </c>
      <c r="D33" s="65" t="s">
        <v>65</v>
      </c>
      <c r="E33" s="65"/>
      <c r="F33" s="65"/>
      <c r="G33" s="65"/>
      <c r="H33" s="65"/>
      <c r="I33" s="12"/>
    </row>
    <row r="34" spans="1:9" x14ac:dyDescent="0.35">
      <c r="A34" s="11" t="s">
        <v>66</v>
      </c>
      <c r="B34" s="82">
        <v>50</v>
      </c>
      <c r="C34" s="65" t="s">
        <v>238</v>
      </c>
      <c r="D34" s="65" t="s">
        <v>67</v>
      </c>
      <c r="E34" s="65"/>
      <c r="F34" s="65"/>
      <c r="G34" s="65"/>
      <c r="H34" s="65"/>
      <c r="I34" s="12"/>
    </row>
    <row r="35" spans="1:9" x14ac:dyDescent="0.35">
      <c r="A35" s="11" t="s">
        <v>68</v>
      </c>
      <c r="B35" s="82">
        <v>36</v>
      </c>
      <c r="C35" s="65" t="s">
        <v>240</v>
      </c>
      <c r="D35" s="65" t="s">
        <v>69</v>
      </c>
      <c r="E35" s="65"/>
      <c r="F35" s="65"/>
      <c r="G35" s="65"/>
      <c r="H35" s="65"/>
      <c r="I35" s="12"/>
    </row>
    <row r="36" spans="1:9" x14ac:dyDescent="0.35">
      <c r="A36" s="11" t="s">
        <v>220</v>
      </c>
      <c r="B36" s="82">
        <v>300</v>
      </c>
      <c r="C36" s="87" t="s">
        <v>241</v>
      </c>
      <c r="D36" s="87" t="s">
        <v>226</v>
      </c>
      <c r="E36" s="65"/>
      <c r="F36" s="65"/>
      <c r="G36" s="65"/>
      <c r="H36" s="65"/>
      <c r="I36" s="12"/>
    </row>
    <row r="37" spans="1:9" x14ac:dyDescent="0.35">
      <c r="A37" s="11" t="s">
        <v>221</v>
      </c>
      <c r="B37" s="82">
        <v>100</v>
      </c>
      <c r="C37" s="87" t="s">
        <v>242</v>
      </c>
      <c r="D37" s="87" t="s">
        <v>227</v>
      </c>
      <c r="E37" s="65"/>
      <c r="F37" s="65"/>
      <c r="G37" s="65"/>
      <c r="H37" s="65"/>
      <c r="I37" s="12"/>
    </row>
    <row r="38" spans="1:9" x14ac:dyDescent="0.35">
      <c r="A38" s="11" t="s">
        <v>222</v>
      </c>
      <c r="B38" s="82">
        <v>200</v>
      </c>
      <c r="C38" s="87" t="s">
        <v>243</v>
      </c>
      <c r="D38" s="87" t="s">
        <v>233</v>
      </c>
      <c r="E38" s="65"/>
      <c r="F38" s="65"/>
      <c r="G38" s="65"/>
      <c r="H38" s="65"/>
      <c r="I38" s="12"/>
    </row>
    <row r="39" spans="1:9" x14ac:dyDescent="0.35">
      <c r="A39" s="11" t="s">
        <v>223</v>
      </c>
      <c r="B39" s="82">
        <v>150</v>
      </c>
      <c r="C39" s="65" t="s">
        <v>244</v>
      </c>
      <c r="D39" s="65" t="s">
        <v>225</v>
      </c>
      <c r="E39" s="65"/>
      <c r="F39" s="65"/>
      <c r="G39" s="65"/>
      <c r="H39" s="65"/>
      <c r="I39" s="12"/>
    </row>
    <row r="40" spans="1:9" x14ac:dyDescent="0.35">
      <c r="A40" s="11" t="s">
        <v>224</v>
      </c>
      <c r="B40" s="82">
        <v>300</v>
      </c>
      <c r="C40" s="65" t="s">
        <v>245</v>
      </c>
      <c r="D40" s="87" t="s">
        <v>228</v>
      </c>
      <c r="E40" s="65"/>
      <c r="F40" s="65"/>
      <c r="G40" s="65"/>
      <c r="H40" s="65"/>
      <c r="I40" s="12"/>
    </row>
    <row r="41" spans="1:9" x14ac:dyDescent="0.35">
      <c r="A41" s="11"/>
      <c r="B41" s="65"/>
      <c r="C41" s="65"/>
      <c r="D41" s="65"/>
      <c r="E41" s="65"/>
      <c r="F41" s="65"/>
      <c r="G41" s="65"/>
      <c r="H41" s="65"/>
      <c r="I41" s="12"/>
    </row>
    <row r="42" spans="1:9" ht="58" x14ac:dyDescent="0.35">
      <c r="A42" s="29" t="s">
        <v>70</v>
      </c>
      <c r="B42" s="66" t="s">
        <v>229</v>
      </c>
      <c r="C42" s="66" t="s">
        <v>71</v>
      </c>
      <c r="D42" s="65"/>
      <c r="E42" s="65"/>
      <c r="F42" s="65"/>
      <c r="G42" s="65"/>
      <c r="H42" s="65"/>
      <c r="I42" s="12"/>
    </row>
    <row r="43" spans="1:9" x14ac:dyDescent="0.35">
      <c r="A43" s="11" t="s">
        <v>72</v>
      </c>
      <c r="B43" s="82">
        <v>750</v>
      </c>
      <c r="C43" s="65" t="s">
        <v>240</v>
      </c>
      <c r="D43" s="65"/>
      <c r="E43" s="65"/>
      <c r="F43" s="65"/>
      <c r="G43" s="65"/>
      <c r="H43" s="65"/>
      <c r="I43" s="12"/>
    </row>
    <row r="44" spans="1:9" x14ac:dyDescent="0.35">
      <c r="A44" s="11" t="s">
        <v>230</v>
      </c>
      <c r="B44" s="82">
        <v>25</v>
      </c>
      <c r="C44" s="65" t="s">
        <v>246</v>
      </c>
      <c r="D44" s="65"/>
      <c r="E44" s="65"/>
      <c r="F44" s="65"/>
      <c r="G44" s="65"/>
      <c r="H44" s="65"/>
      <c r="I44" s="12"/>
    </row>
    <row r="45" spans="1:9" x14ac:dyDescent="0.35">
      <c r="A45" s="11" t="s">
        <v>73</v>
      </c>
      <c r="B45" s="82">
        <v>35</v>
      </c>
      <c r="C45" s="65" t="s">
        <v>247</v>
      </c>
      <c r="D45" s="65"/>
      <c r="E45" s="65"/>
      <c r="F45" s="65"/>
      <c r="G45" s="65"/>
      <c r="H45" s="65"/>
      <c r="I45" s="12"/>
    </row>
    <row r="46" spans="1:9" x14ac:dyDescent="0.35">
      <c r="A46" s="11" t="s">
        <v>74</v>
      </c>
      <c r="B46" s="82">
        <v>5</v>
      </c>
      <c r="C46" s="65" t="s">
        <v>239</v>
      </c>
      <c r="D46" s="65"/>
      <c r="E46" s="65"/>
      <c r="F46" s="65"/>
      <c r="G46" s="65"/>
      <c r="H46" s="65"/>
      <c r="I46" s="12"/>
    </row>
    <row r="47" spans="1:9" x14ac:dyDescent="0.35">
      <c r="A47" s="11" t="s">
        <v>231</v>
      </c>
      <c r="B47" s="82">
        <v>2</v>
      </c>
      <c r="C47" s="65" t="s">
        <v>234</v>
      </c>
      <c r="D47" s="65"/>
      <c r="E47" s="65"/>
      <c r="F47" s="65"/>
      <c r="G47" s="65"/>
      <c r="H47" s="65"/>
      <c r="I47" s="12"/>
    </row>
    <row r="48" spans="1:9" x14ac:dyDescent="0.35">
      <c r="A48" s="11" t="s">
        <v>75</v>
      </c>
      <c r="B48" s="82">
        <v>500</v>
      </c>
      <c r="C48" s="65" t="s">
        <v>248</v>
      </c>
      <c r="D48" s="65"/>
      <c r="E48" s="65"/>
      <c r="F48" s="65"/>
      <c r="G48" s="65"/>
      <c r="H48" s="65"/>
      <c r="I48" s="12"/>
    </row>
    <row r="49" spans="1:9" x14ac:dyDescent="0.35">
      <c r="A49" s="11" t="s">
        <v>76</v>
      </c>
      <c r="B49" s="82">
        <v>50</v>
      </c>
      <c r="C49" s="65" t="s">
        <v>236</v>
      </c>
      <c r="D49" s="65"/>
      <c r="E49" s="65"/>
      <c r="F49" s="65"/>
      <c r="G49" s="65"/>
      <c r="H49" s="65"/>
      <c r="I49" s="12"/>
    </row>
    <row r="50" spans="1:9" x14ac:dyDescent="0.35">
      <c r="A50" s="11" t="s">
        <v>77</v>
      </c>
      <c r="B50" s="82">
        <v>30</v>
      </c>
      <c r="C50" s="65" t="s">
        <v>249</v>
      </c>
      <c r="D50" s="65"/>
      <c r="E50" s="65"/>
      <c r="F50" s="65"/>
      <c r="G50" s="65"/>
      <c r="H50" s="65"/>
      <c r="I50" s="12"/>
    </row>
    <row r="51" spans="1:9" x14ac:dyDescent="0.35">
      <c r="A51" s="11" t="s">
        <v>78</v>
      </c>
      <c r="B51" s="82">
        <v>40</v>
      </c>
      <c r="C51" s="65" t="s">
        <v>238</v>
      </c>
      <c r="D51" s="65"/>
      <c r="E51" s="65"/>
      <c r="F51" s="65"/>
      <c r="G51" s="65"/>
      <c r="H51" s="65"/>
      <c r="I51" s="12"/>
    </row>
    <row r="52" spans="1:9" x14ac:dyDescent="0.35">
      <c r="A52" s="11" t="s">
        <v>79</v>
      </c>
      <c r="B52" s="82">
        <v>200</v>
      </c>
      <c r="C52" s="65" t="s">
        <v>239</v>
      </c>
      <c r="D52" s="65"/>
      <c r="E52" s="65"/>
      <c r="F52" s="65"/>
      <c r="G52" s="65"/>
      <c r="H52" s="65"/>
      <c r="I52" s="12"/>
    </row>
    <row r="53" spans="1:9" x14ac:dyDescent="0.35">
      <c r="A53" s="11" t="s">
        <v>80</v>
      </c>
      <c r="B53" s="82">
        <v>600</v>
      </c>
      <c r="C53" s="65" t="s">
        <v>238</v>
      </c>
      <c r="D53" s="65"/>
      <c r="E53" s="65"/>
      <c r="F53" s="65"/>
      <c r="G53" s="65"/>
      <c r="H53" s="65"/>
      <c r="I53" s="12"/>
    </row>
    <row r="54" spans="1:9" x14ac:dyDescent="0.35">
      <c r="A54" s="11"/>
      <c r="B54" s="65"/>
      <c r="C54" s="65"/>
      <c r="D54" s="65"/>
      <c r="E54" s="65"/>
      <c r="F54" s="65"/>
      <c r="G54" s="65"/>
      <c r="H54" s="65"/>
      <c r="I54" s="12"/>
    </row>
    <row r="55" spans="1:9" x14ac:dyDescent="0.35">
      <c r="A55" s="11" t="s">
        <v>232</v>
      </c>
      <c r="B55" s="65"/>
      <c r="C55" s="65"/>
      <c r="D55" s="65"/>
      <c r="E55" s="65"/>
      <c r="F55" s="65"/>
      <c r="G55" s="65"/>
      <c r="H55" s="65"/>
      <c r="I55" s="12"/>
    </row>
    <row r="56" spans="1:9" x14ac:dyDescent="0.35">
      <c r="A56" s="11" t="s">
        <v>81</v>
      </c>
      <c r="B56" s="65"/>
      <c r="C56" s="65"/>
      <c r="D56" s="65"/>
      <c r="E56" s="65"/>
      <c r="F56" s="65"/>
      <c r="G56" s="65"/>
      <c r="H56" s="65"/>
      <c r="I56" s="12"/>
    </row>
    <row r="57" spans="1:9" x14ac:dyDescent="0.35">
      <c r="A57" s="13" t="s">
        <v>82</v>
      </c>
      <c r="B57" s="22"/>
      <c r="C57" s="22"/>
      <c r="D57" s="22"/>
      <c r="E57" s="22"/>
      <c r="F57" s="22"/>
      <c r="G57" s="22"/>
      <c r="H57" s="22"/>
      <c r="I57" s="14"/>
    </row>
  </sheetData>
  <sheetProtection algorithmName="SHA-512" hashValue="Wk0mCuWaX4qH1SQdX8/e9iTegES4oWLDk0IHv+9TtT2LpFBIvE3wzsGl5efo40KHTlhqNQTJXUHo/Ftx3mcAdA==" saltValue="DhwMcjxHr4nRtsWnXrCMoA==" spinCount="100000" sheet="1" objects="1" scenarios="1"/>
  <mergeCells count="2">
    <mergeCell ref="A6:C6"/>
    <mergeCell ref="A16:C16"/>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90510-6AF9-4C38-B394-95741CDC32E7}">
  <sheetPr codeName="Tabelle5">
    <tabColor theme="7" tint="0.79998168889431442"/>
    <pageSetUpPr fitToPage="1"/>
  </sheetPr>
  <dimension ref="A1:M68"/>
  <sheetViews>
    <sheetView zoomScale="61" zoomScaleNormal="61" workbookViewId="0"/>
  </sheetViews>
  <sheetFormatPr baseColWidth="10" defaultColWidth="11.453125" defaultRowHeight="14.5" x14ac:dyDescent="0.35"/>
  <cols>
    <col min="1" max="1" width="46" customWidth="1"/>
    <col min="2" max="2" width="28" bestFit="1" customWidth="1"/>
    <col min="3" max="3" width="14.453125" customWidth="1"/>
    <col min="4" max="4" width="29.7265625" customWidth="1"/>
    <col min="5" max="5" width="28.36328125" customWidth="1"/>
    <col min="6" max="6" width="22.453125" customWidth="1"/>
    <col min="7" max="7" width="20.54296875" customWidth="1"/>
    <col min="8" max="8" width="16.453125" customWidth="1"/>
    <col min="10" max="10" width="12.26953125" customWidth="1"/>
    <col min="11" max="11" width="16.7265625" customWidth="1"/>
    <col min="12" max="12" width="15.7265625" customWidth="1"/>
  </cols>
  <sheetData>
    <row r="1" spans="1:13" s="16" customFormat="1" ht="63.5" x14ac:dyDescent="0.55000000000000004">
      <c r="A1" s="104" t="s">
        <v>184</v>
      </c>
      <c r="B1" s="47">
        <f>'Eingabe Gebäude'!B2</f>
        <v>2022</v>
      </c>
      <c r="C1" s="48">
        <f>C68</f>
        <v>21.917095616000001</v>
      </c>
      <c r="D1" s="2" t="s">
        <v>83</v>
      </c>
    </row>
    <row r="2" spans="1:13" s="2" customFormat="1" ht="18.5" x14ac:dyDescent="0.45"/>
    <row r="3" spans="1:13" ht="18.5" x14ac:dyDescent="0.45">
      <c r="A3" s="98" t="s">
        <v>84</v>
      </c>
      <c r="B3" s="25"/>
      <c r="C3" s="25"/>
      <c r="D3" s="25"/>
      <c r="E3" s="25"/>
      <c r="F3" s="25"/>
      <c r="G3" s="25"/>
      <c r="H3" s="99"/>
      <c r="I3" s="100"/>
      <c r="J3" s="101" t="s">
        <v>183</v>
      </c>
      <c r="K3" s="25"/>
      <c r="L3" s="25"/>
      <c r="M3" s="99"/>
    </row>
    <row r="4" spans="1:13" s="1" customFormat="1" ht="58" x14ac:dyDescent="0.35">
      <c r="A4" s="49" t="s">
        <v>85</v>
      </c>
      <c r="B4" s="8" t="s">
        <v>86</v>
      </c>
      <c r="C4" s="8" t="s">
        <v>87</v>
      </c>
      <c r="D4" s="8" t="s">
        <v>259</v>
      </c>
      <c r="E4" s="8" t="s">
        <v>89</v>
      </c>
      <c r="F4" s="8" t="s">
        <v>90</v>
      </c>
      <c r="G4" s="8" t="s">
        <v>91</v>
      </c>
      <c r="H4" s="50" t="s">
        <v>92</v>
      </c>
      <c r="J4" s="49" t="s">
        <v>89</v>
      </c>
      <c r="K4" s="66" t="s">
        <v>88</v>
      </c>
      <c r="L4" s="66" t="s">
        <v>91</v>
      </c>
      <c r="M4" s="50" t="s">
        <v>92</v>
      </c>
    </row>
    <row r="5" spans="1:13" x14ac:dyDescent="0.35">
      <c r="A5" s="38" t="str">
        <f>'Eingabe Gebäude'!B5</f>
        <v>Beispielkirche</v>
      </c>
      <c r="B5" s="9" t="str">
        <f>'Eingabe Gebäude'!A5</f>
        <v>Kirche</v>
      </c>
      <c r="C5" s="9" t="str">
        <f>'Eingabe Gebäude'!D5</f>
        <v>Scheitholz</v>
      </c>
      <c r="D5" s="45">
        <f>'Eingabe Gebäude'!E5/'Eingabe Gebäude'!C5</f>
        <v>9</v>
      </c>
      <c r="E5" s="4">
        <f>'Eingabe Gebäude'!$E5*(IF(Ergebnisdetails!$C5="Erdgas",Ergebnisdetails!$F$20,IF(Ergebnisdetails!$C5="Biogas",Ergebnisdetails!$F$20,IF(Ergebnisdetails!$C5="Heizöl",Ergebnisdetails!$F$21, IF(Ergebnisdetails!$C5="Flüssiggas", Ergebnisdetails!$F$23, IF(Ergebnisdetails!$C5="Strom", Ergebnisdetails!$F$24, IF(Ergebnisdetails!$C5="Wärmepumpe", Ergebnisdetails!$F$25, IF(Ergebnisdetails!$C5="Wärmenetz", Ergebnisdetails!$F$26,Ergebnisdetails!$F$22))))))))/1000</f>
        <v>0.20250000000000001</v>
      </c>
      <c r="F5" s="3">
        <f>'Eingabe Gebäude'!F5/'Eingabe Gebäude'!C5</f>
        <v>3.5</v>
      </c>
      <c r="G5" s="4">
        <f>'Eingabe Gebäude'!$F5*$F$24/1000</f>
        <v>0.82425000000000004</v>
      </c>
      <c r="H5" s="20">
        <f>$E5+$G5</f>
        <v>1.0267500000000001</v>
      </c>
      <c r="J5" s="67">
        <f>'Eingabe Gebäude'!$E50*IF('Eingabe Gebäude'!$D50="Erdgas",Ergebnisdetails!$F$20,IF('Eingabe Gebäude'!$D50="Heizöl",Ergebnisdetails!$F$21,IF('Eingabe Gebäude'!D50="Flüssiggas",Ergebnisdetails!$F$23,IF('Eingabe Gebäude'!$D50="Strom",Ergebnisdetails!$G$24,IF('Eingabe Gebäude'!$D50="Wärmepumpe",Ergebnisdetails!$G$25,IF('Eingabe Gebäude'!$D50="Wärmenetz",Ergebnisdetails!$G$26,Ergebnisdetails!$F$22))))))/1000</f>
        <v>0.126</v>
      </c>
      <c r="K5" s="45">
        <f>'Eingabe Gebäude'!$E50/'Eingabe Gebäude'!$C5</f>
        <v>6.3</v>
      </c>
      <c r="L5" s="68">
        <f>'Eingabe Gebäude'!$F50*$G$24/1000</f>
        <v>0.06</v>
      </c>
      <c r="M5" s="20">
        <f>J5+L5</f>
        <v>0.186</v>
      </c>
    </row>
    <row r="6" spans="1:13" x14ac:dyDescent="0.35">
      <c r="A6" s="38" t="str">
        <f>'Eingabe Gebäude'!B6</f>
        <v>Gemeindehaus der Beispielgemeinde</v>
      </c>
      <c r="B6" s="9" t="str">
        <f>'Eingabe Gebäude'!A6</f>
        <v>Gemeindehaus/-raum/-zentrum</v>
      </c>
      <c r="C6" s="9" t="str">
        <f>'Eingabe Gebäude'!D6</f>
        <v>Erdgas</v>
      </c>
      <c r="D6" s="45">
        <f>'Eingabe Gebäude'!E6/'Eingabe Gebäude'!C6</f>
        <v>66.666666666666671</v>
      </c>
      <c r="E6" s="4">
        <f>'Eingabe Gebäude'!$E6*(IF(Ergebnisdetails!$C6="Erdgas",Ergebnisdetails!$F$20,IF(Ergebnisdetails!$C6="Biogas",Ergebnisdetails!$F$20,IF(Ergebnisdetails!$C6="Heizöl",Ergebnisdetails!$F$21, IF(Ergebnisdetails!$C6="Flüssiggas", Ergebnisdetails!$F$23, IF(Ergebnisdetails!$C6="Strom", Ergebnisdetails!$F$24, IF(Ergebnisdetails!$C6="Wärmepumpe", Ergebnisdetails!$F$25, IF(Ergebnisdetails!$C6="Wärmenetz", Ergebnisdetails!$F$26,Ergebnisdetails!$F$22))))))))/1000</f>
        <v>3.84</v>
      </c>
      <c r="F6" s="3">
        <f>'Eingabe Gebäude'!F6/'Eingabe Gebäude'!C6</f>
        <v>13.333333333333334</v>
      </c>
      <c r="G6" s="4">
        <f>'Eingabe Gebäude'!$F6*$F$24/1000</f>
        <v>1.5071999999999999</v>
      </c>
      <c r="H6" s="20">
        <f t="shared" ref="H6:H14" si="0">$E6+$G6</f>
        <v>5.3472</v>
      </c>
      <c r="J6" s="67">
        <f>'Eingabe Gebäude'!$E51*IF('Eingabe Gebäude'!$D51="Erdgas",Ergebnisdetails!$F$20,IF('Eingabe Gebäude'!$D51="Heizöl",Ergebnisdetails!$F$21,IF('Eingabe Gebäude'!D51="Flüssiggas",Ergebnisdetails!$F$23,IF('Eingabe Gebäude'!$D51="Strom",Ergebnisdetails!$G$24,IF('Eingabe Gebäude'!$D51="Wärmepumpe",Ergebnisdetails!$G$25,IF('Eingabe Gebäude'!$D51="Wärmenetz",Ergebnisdetails!$G$26,Ergebnisdetails!$F$22))))))/1000</f>
        <v>0.64800000000000002</v>
      </c>
      <c r="K6" s="45">
        <f>'Eingabe Gebäude'!$E51/'Eingabe Gebäude'!$C6</f>
        <v>60</v>
      </c>
      <c r="L6" s="68">
        <f>'Eingabe Gebäude'!$F51*$G$24/1000</f>
        <v>0.128</v>
      </c>
      <c r="M6" s="20">
        <f t="shared" ref="M6:M14" si="1">J6+L6</f>
        <v>0.77600000000000002</v>
      </c>
    </row>
    <row r="7" spans="1:13" x14ac:dyDescent="0.35">
      <c r="A7" s="38" t="str">
        <f>'Eingabe Gebäude'!B7</f>
        <v>Kindergarten Bei Spiel Haft</v>
      </c>
      <c r="B7" s="9" t="str">
        <f>'Eingabe Gebäude'!A7</f>
        <v>Kindertagesstätte</v>
      </c>
      <c r="C7" s="9" t="str">
        <f>'Eingabe Gebäude'!D7</f>
        <v>Pellets</v>
      </c>
      <c r="D7" s="45">
        <f>'Eingabe Gebäude'!E7/'Eingabe Gebäude'!C7</f>
        <v>66.666666666666671</v>
      </c>
      <c r="E7" s="4">
        <f>'Eingabe Gebäude'!$E7*(IF(Ergebnisdetails!$C7="Erdgas",Ergebnisdetails!$F$20,IF(Ergebnisdetails!$C7="Biogas",Ergebnisdetails!$F$20,IF(Ergebnisdetails!$C7="Heizöl",Ergebnisdetails!$F$21, IF(Ergebnisdetails!$C7="Flüssiggas", Ergebnisdetails!$F$23, IF(Ergebnisdetails!$C7="Strom", Ergebnisdetails!$F$24, IF(Ergebnisdetails!$C7="Wärmepumpe", Ergebnisdetails!$F$25, IF(Ergebnisdetails!$C7="Wärmenetz", Ergebnisdetails!$F$26,Ergebnisdetails!$F$22))))))))/1000</f>
        <v>1.08</v>
      </c>
      <c r="F7" s="3">
        <f>'Eingabe Gebäude'!F7/'Eingabe Gebäude'!C7</f>
        <v>21.666666666666668</v>
      </c>
      <c r="G7" s="4">
        <f>'Eingabe Gebäude'!$F7*$F$24/1000</f>
        <v>3.6737999999999995</v>
      </c>
      <c r="H7" s="20">
        <f t="shared" si="0"/>
        <v>4.7538</v>
      </c>
      <c r="J7" s="67">
        <f>'Eingabe Gebäude'!$E52*IF('Eingabe Gebäude'!$D52="Erdgas",Ergebnisdetails!$F$20,IF('Eingabe Gebäude'!$D52="Heizöl",Ergebnisdetails!$F$21,IF('Eingabe Gebäude'!D52="Flüssiggas",Ergebnisdetails!$F$23,IF('Eingabe Gebäude'!$D52="Strom",Ergebnisdetails!$G$24,IF('Eingabe Gebäude'!$D52="Wärmepumpe",Ergebnisdetails!$G$25,IF('Eingabe Gebäude'!$D52="Wärmenetz",Ergebnisdetails!$G$26,Ergebnisdetails!$F$22))))))/1000</f>
        <v>0.97199999999999998</v>
      </c>
      <c r="K7" s="45">
        <f>'Eingabe Gebäude'!$E52/'Eingabe Gebäude'!$C7</f>
        <v>60</v>
      </c>
      <c r="L7" s="68">
        <f>'Eingabe Gebäude'!$F52*$G$24/1000</f>
        <v>0.312</v>
      </c>
      <c r="M7" s="20">
        <f t="shared" si="1"/>
        <v>1.284</v>
      </c>
    </row>
    <row r="8" spans="1:13" x14ac:dyDescent="0.35">
      <c r="A8" s="38" t="str">
        <f>'Eingabe Gebäude'!B8</f>
        <v>Gemeindebüro, an der Beispielkirche 7</v>
      </c>
      <c r="B8" s="9" t="str">
        <f>'Eingabe Gebäude'!A8</f>
        <v>Pfarrhaus/Verwaltung</v>
      </c>
      <c r="C8" s="9" t="str">
        <f>'Eingabe Gebäude'!D8</f>
        <v>Heizöl</v>
      </c>
      <c r="D8" s="45">
        <f>'Eingabe Gebäude'!E8/'Eingabe Gebäude'!C8</f>
        <v>106.66666666666667</v>
      </c>
      <c r="E8" s="4">
        <f>'Eingabe Gebäude'!$E8*(IF(Ergebnisdetails!$C8="Erdgas",Ergebnisdetails!$F$20,IF(Ergebnisdetails!$C8="Biogas",Ergebnisdetails!$F$20,IF(Ergebnisdetails!$C8="Heizöl",Ergebnisdetails!$F$21, IF(Ergebnisdetails!$C8="Flüssiggas", Ergebnisdetails!$F$23, IF(Ergebnisdetails!$C8="Strom", Ergebnisdetails!$F$24, IF(Ergebnisdetails!$C8="Wärmepumpe", Ergebnisdetails!$F$25, IF(Ergebnisdetails!$C8="Wärmenetz", Ergebnisdetails!$F$26,Ergebnisdetails!$F$22))))))))/1000</f>
        <v>0.96639999999999993</v>
      </c>
      <c r="F8" s="3">
        <f>'Eingabe Gebäude'!F8/'Eingabe Gebäude'!C8</f>
        <v>32.666666666666664</v>
      </c>
      <c r="G8" s="4">
        <f>'Eingabe Gebäude'!$F8*$F$24/1000</f>
        <v>0.46157999999999999</v>
      </c>
      <c r="H8" s="20">
        <f t="shared" si="0"/>
        <v>1.4279799999999998</v>
      </c>
      <c r="J8" s="67">
        <f>'Eingabe Gebäude'!$E53*IF('Eingabe Gebäude'!$D53="Erdgas",Ergebnisdetails!$F$20,IF('Eingabe Gebäude'!$D53="Heizöl",Ergebnisdetails!$F$21,IF('Eingabe Gebäude'!D53="Flüssiggas",Ergebnisdetails!$F$23,IF('Eingabe Gebäude'!$D53="Strom",Ergebnisdetails!$G$24,IF('Eingabe Gebäude'!$D53="Wärmepumpe",Ergebnisdetails!$G$25,IF('Eingabe Gebäude'!$D53="Wärmenetz",Ergebnisdetails!$G$26,Ergebnisdetails!$F$22))))))/1000</f>
        <v>5.8239999999999993E-2</v>
      </c>
      <c r="K8" s="45">
        <f>'Eingabe Gebäude'!$E53/'Eingabe Gebäude'!$C8</f>
        <v>74.666666666666671</v>
      </c>
      <c r="L8" s="68">
        <f>'Eingabe Gebäude'!$F53*$G$24/1000</f>
        <v>3.9200000000000006E-2</v>
      </c>
      <c r="M8" s="20">
        <f t="shared" si="1"/>
        <v>9.7439999999999999E-2</v>
      </c>
    </row>
    <row r="9" spans="1:13" x14ac:dyDescent="0.35">
      <c r="A9" s="38" t="str">
        <f>'Eingabe Gebäude'!B9</f>
        <v>Pfarrwohnung im Pfarrhaus, an der Beispielkirche 7</v>
      </c>
      <c r="B9" s="9" t="str">
        <f>'Eingabe Gebäude'!A9</f>
        <v>Wohnhaus/Wohnung</v>
      </c>
      <c r="C9" s="9" t="str">
        <f>'Eingabe Gebäude'!D9</f>
        <v>Heizöl</v>
      </c>
      <c r="D9" s="45">
        <f>'Eingabe Gebäude'!E9/'Eingabe Gebäude'!C9</f>
        <v>140</v>
      </c>
      <c r="E9" s="4">
        <f>'Eingabe Gebäude'!$E9*(IF(Ergebnisdetails!$C9="Erdgas",Ergebnisdetails!$F$20,IF(Ergebnisdetails!$C9="Biogas",Ergebnisdetails!$F$20,IF(Ergebnisdetails!$C9="Heizöl",Ergebnisdetails!$F$21, IF(Ergebnisdetails!$C9="Flüssiggas", Ergebnisdetails!$F$23, IF(Ergebnisdetails!$C9="Strom", Ergebnisdetails!$F$24, IF(Ergebnisdetails!$C9="Wärmepumpe", Ergebnisdetails!$F$25, IF(Ergebnisdetails!$C9="Wärmenetz", Ergebnisdetails!$F$26,Ergebnisdetails!$F$22))))))))/1000</f>
        <v>5.2850000000000001</v>
      </c>
      <c r="F9" s="3">
        <f>'Eingabe Gebäude'!F9/'Eingabe Gebäude'!C9</f>
        <v>23.68</v>
      </c>
      <c r="G9" s="4">
        <f>'Eingabe Gebäude'!$F9*$F$24/1000</f>
        <v>1.3941599999999998</v>
      </c>
      <c r="H9" s="20">
        <f t="shared" si="0"/>
        <v>6.6791599999999995</v>
      </c>
      <c r="J9" s="67">
        <f>'Eingabe Gebäude'!$E54*IF('Eingabe Gebäude'!$D54="Erdgas",Ergebnisdetails!$F$20,IF('Eingabe Gebäude'!$D54="Heizöl",Ergebnisdetails!$F$21,IF('Eingabe Gebäude'!D54="Flüssiggas",Ergebnisdetails!$F$23,IF('Eingabe Gebäude'!$D54="Strom",Ergebnisdetails!$G$24,IF('Eingabe Gebäude'!$D54="Wärmepumpe",Ergebnisdetails!$G$25,IF('Eingabe Gebäude'!$D54="Wärmenetz",Ergebnisdetails!$G$26,Ergebnisdetails!$F$22))))))/1000</f>
        <v>0.40949999999999998</v>
      </c>
      <c r="K9" s="45">
        <f>'Eingabe Gebäude'!$E54/'Eingabe Gebäude'!$C9</f>
        <v>126</v>
      </c>
      <c r="L9" s="68">
        <f>'Eingabe Gebäude'!$F54*$G$24/1000</f>
        <v>0.11840000000000001</v>
      </c>
      <c r="M9" s="20">
        <f t="shared" si="1"/>
        <v>0.52790000000000004</v>
      </c>
    </row>
    <row r="10" spans="1:13" x14ac:dyDescent="0.35">
      <c r="A10" s="38">
        <f>'Eingabe Gebäude'!B10</f>
        <v>0</v>
      </c>
      <c r="B10" s="9">
        <f>'Eingabe Gebäude'!A10</f>
        <v>0</v>
      </c>
      <c r="C10" s="9">
        <f>'Eingabe Gebäude'!D10</f>
        <v>0</v>
      </c>
      <c r="D10" s="45">
        <f>'Eingabe Gebäude'!E10/'Eingabe Gebäude'!C10</f>
        <v>0</v>
      </c>
      <c r="E10" s="4">
        <f>'Eingabe Gebäude'!$E10*(IF(Ergebnisdetails!$C10="Erdgas",Ergebnisdetails!$F$20,IF(Ergebnisdetails!$C10="Biogas",Ergebnisdetails!$F$20,IF(Ergebnisdetails!$C10="Heizöl",Ergebnisdetails!$F$21, IF(Ergebnisdetails!$C10="Flüssiggas", Ergebnisdetails!$F$23, IF(Ergebnisdetails!$C10="Strom", Ergebnisdetails!$F$24, IF(Ergebnisdetails!$C10="Wärmepumpe", Ergebnisdetails!$F$25, IF(Ergebnisdetails!$C10="Wärmenetz", Ergebnisdetails!$F$26,Ergebnisdetails!$F$22))))))))/1000</f>
        <v>0</v>
      </c>
      <c r="F10" s="3">
        <f>'Eingabe Gebäude'!F10/'Eingabe Gebäude'!C10</f>
        <v>0</v>
      </c>
      <c r="G10" s="4">
        <f>'Eingabe Gebäude'!$F10*$F$24/1000</f>
        <v>0</v>
      </c>
      <c r="H10" s="20">
        <f t="shared" si="0"/>
        <v>0</v>
      </c>
      <c r="J10" s="67">
        <f>'Eingabe Gebäude'!$E55*IF('Eingabe Gebäude'!$D55="Erdgas",Ergebnisdetails!$F$20,IF('Eingabe Gebäude'!$D55="Heizöl",Ergebnisdetails!$F$21,IF('Eingabe Gebäude'!D55="Flüssiggas",Ergebnisdetails!$F$23,IF('Eingabe Gebäude'!$D55="Strom",Ergebnisdetails!$G$24,IF('Eingabe Gebäude'!$D55="Wärmepumpe",Ergebnisdetails!$G$25,IF('Eingabe Gebäude'!$D55="Wärmenetz",Ergebnisdetails!$G$26,Ergebnisdetails!$F$22))))))/1000</f>
        <v>0</v>
      </c>
      <c r="K10" s="45">
        <f>'Eingabe Gebäude'!$E55/'Eingabe Gebäude'!$C10</f>
        <v>0</v>
      </c>
      <c r="L10" s="68">
        <f>'Eingabe Gebäude'!$F55*$G$24/1000</f>
        <v>0</v>
      </c>
      <c r="M10" s="20">
        <f t="shared" si="1"/>
        <v>0</v>
      </c>
    </row>
    <row r="11" spans="1:13" x14ac:dyDescent="0.35">
      <c r="A11" s="38">
        <f>'Eingabe Gebäude'!B11</f>
        <v>0</v>
      </c>
      <c r="B11" s="9">
        <f>'Eingabe Gebäude'!A11</f>
        <v>0</v>
      </c>
      <c r="C11" s="9">
        <f>'Eingabe Gebäude'!D11</f>
        <v>0</v>
      </c>
      <c r="D11" s="3">
        <f>'Eingabe Gebäude'!E11/'Eingabe Gebäude'!C11</f>
        <v>0</v>
      </c>
      <c r="E11" s="4">
        <f>'Eingabe Gebäude'!$E11*(IF(Ergebnisdetails!$C11="Erdgas",Ergebnisdetails!$F$20,IF(Ergebnisdetails!$C11="Biogas",Ergebnisdetails!$F$20,IF(Ergebnisdetails!$C11="Heizöl",Ergebnisdetails!$F$21, IF(Ergebnisdetails!$C11="Flüssiggas", Ergebnisdetails!$F$23, IF(Ergebnisdetails!$C11="Strom", Ergebnisdetails!$F$24, IF(Ergebnisdetails!$C11="Wärmepumpe", Ergebnisdetails!$F$25, IF(Ergebnisdetails!$C11="Wärmenetz", Ergebnisdetails!$F$26,Ergebnisdetails!$F$22))))))))/1000</f>
        <v>0</v>
      </c>
      <c r="F11" s="3">
        <f>'Eingabe Gebäude'!F11/'Eingabe Gebäude'!C11</f>
        <v>0</v>
      </c>
      <c r="G11" s="4">
        <f>'Eingabe Gebäude'!$F11*$F$24/1000</f>
        <v>0</v>
      </c>
      <c r="H11" s="20">
        <f t="shared" si="0"/>
        <v>0</v>
      </c>
      <c r="J11" s="67">
        <f>'Eingabe Gebäude'!$E56*IF('Eingabe Gebäude'!$D56="Erdgas",Ergebnisdetails!$F$20,IF('Eingabe Gebäude'!$D56="Heizöl",Ergebnisdetails!$F$21,IF('Eingabe Gebäude'!D56="Flüssiggas",Ergebnisdetails!$F$23,IF('Eingabe Gebäude'!$D56="Strom",Ergebnisdetails!$G$24,IF('Eingabe Gebäude'!$D56="Wärmepumpe",Ergebnisdetails!$G$25,IF('Eingabe Gebäude'!$D56="Wärmenetz",Ergebnisdetails!$G$26,Ergebnisdetails!$F$22))))))/1000</f>
        <v>0</v>
      </c>
      <c r="K11" s="45">
        <f>'Eingabe Gebäude'!$E56/'Eingabe Gebäude'!$C11</f>
        <v>0</v>
      </c>
      <c r="L11" s="68">
        <f>'Eingabe Gebäude'!$F56*$G$24/1000</f>
        <v>0</v>
      </c>
      <c r="M11" s="20">
        <f t="shared" si="1"/>
        <v>0</v>
      </c>
    </row>
    <row r="12" spans="1:13" x14ac:dyDescent="0.35">
      <c r="A12" s="38">
        <f>'Eingabe Gebäude'!B12</f>
        <v>0</v>
      </c>
      <c r="B12" s="9">
        <f>'Eingabe Gebäude'!A12</f>
        <v>0</v>
      </c>
      <c r="C12" s="9">
        <f>'Eingabe Gebäude'!D12</f>
        <v>0</v>
      </c>
      <c r="D12" s="3">
        <f>'Eingabe Gebäude'!E12/'Eingabe Gebäude'!C12</f>
        <v>0</v>
      </c>
      <c r="E12" s="4">
        <f>'Eingabe Gebäude'!$E12*(IF(Ergebnisdetails!$C12="Erdgas",Ergebnisdetails!$F$20,IF(Ergebnisdetails!$C12="Biogas",Ergebnisdetails!$F$20,IF(Ergebnisdetails!$C12="Heizöl",Ergebnisdetails!$F$21, IF(Ergebnisdetails!$C12="Flüssiggas", Ergebnisdetails!$F$23, IF(Ergebnisdetails!$C12="Strom", Ergebnisdetails!$F$24, IF(Ergebnisdetails!$C12="Wärmepumpe", Ergebnisdetails!$F$25, IF(Ergebnisdetails!$C12="Wärmenetz", Ergebnisdetails!$F$26,Ergebnisdetails!$F$22))))))))/1000</f>
        <v>0</v>
      </c>
      <c r="F12" s="3">
        <f>'Eingabe Gebäude'!F12/'Eingabe Gebäude'!C12</f>
        <v>0</v>
      </c>
      <c r="G12" s="4">
        <f>'Eingabe Gebäude'!$F12*$F$24/1000</f>
        <v>0</v>
      </c>
      <c r="H12" s="20">
        <f t="shared" si="0"/>
        <v>0</v>
      </c>
      <c r="J12" s="67">
        <f>'Eingabe Gebäude'!$E57*IF('Eingabe Gebäude'!$D57="Erdgas",Ergebnisdetails!$F$20,IF('Eingabe Gebäude'!$D57="Heizöl",Ergebnisdetails!$F$21,IF('Eingabe Gebäude'!D57="Flüssiggas",Ergebnisdetails!$F$23,IF('Eingabe Gebäude'!$D57="Strom",Ergebnisdetails!$G$24,IF('Eingabe Gebäude'!$D57="Wärmepumpe",Ergebnisdetails!$G$25,IF('Eingabe Gebäude'!$D57="Wärmenetz",Ergebnisdetails!$G$26,Ergebnisdetails!$F$22))))))/1000</f>
        <v>0</v>
      </c>
      <c r="K12" s="45">
        <f>'Eingabe Gebäude'!$E57/'Eingabe Gebäude'!$C12</f>
        <v>0</v>
      </c>
      <c r="L12" s="68">
        <f>'Eingabe Gebäude'!$F57*$G$24/1000</f>
        <v>0</v>
      </c>
      <c r="M12" s="20">
        <f t="shared" si="1"/>
        <v>0</v>
      </c>
    </row>
    <row r="13" spans="1:13" x14ac:dyDescent="0.35">
      <c r="A13" s="38">
        <f>'Eingabe Gebäude'!B13</f>
        <v>0</v>
      </c>
      <c r="B13" s="9">
        <f>'Eingabe Gebäude'!A13</f>
        <v>0</v>
      </c>
      <c r="C13" s="9">
        <f>'Eingabe Gebäude'!D13</f>
        <v>0</v>
      </c>
      <c r="D13" s="3">
        <f>'Eingabe Gebäude'!E13/'Eingabe Gebäude'!C13</f>
        <v>0</v>
      </c>
      <c r="E13" s="4">
        <f>'Eingabe Gebäude'!$E13*(IF(Ergebnisdetails!$C13="Erdgas",Ergebnisdetails!$F$20,IF(Ergebnisdetails!$C13="Biogas",Ergebnisdetails!$F$20,IF(Ergebnisdetails!$C13="Heizöl",Ergebnisdetails!$F$21, IF(Ergebnisdetails!$C13="Flüssiggas", Ergebnisdetails!$F$23, IF(Ergebnisdetails!$C13="Strom", Ergebnisdetails!$F$24, IF(Ergebnisdetails!$C13="Wärmepumpe", Ergebnisdetails!$F$25, IF(Ergebnisdetails!$C13="Wärmenetz", Ergebnisdetails!$F$26,Ergebnisdetails!$F$22))))))))/1000</f>
        <v>0</v>
      </c>
      <c r="F13" s="3">
        <f>'Eingabe Gebäude'!F13/'Eingabe Gebäude'!C13</f>
        <v>0</v>
      </c>
      <c r="G13" s="4">
        <f>'Eingabe Gebäude'!$F13*$F$24/1000</f>
        <v>0</v>
      </c>
      <c r="H13" s="20">
        <f t="shared" si="0"/>
        <v>0</v>
      </c>
      <c r="J13" s="67">
        <f>'Eingabe Gebäude'!$E58*IF('Eingabe Gebäude'!$D58="Erdgas",Ergebnisdetails!$F$20,IF('Eingabe Gebäude'!$D58="Heizöl",Ergebnisdetails!$F$21,IF('Eingabe Gebäude'!D58="Flüssiggas",Ergebnisdetails!$F$23,IF('Eingabe Gebäude'!$D58="Strom",Ergebnisdetails!$G$24,IF('Eingabe Gebäude'!$D58="Wärmepumpe",Ergebnisdetails!$G$25,IF('Eingabe Gebäude'!$D58="Wärmenetz",Ergebnisdetails!$G$26,Ergebnisdetails!$F$22))))))/1000</f>
        <v>0</v>
      </c>
      <c r="K13" s="45">
        <f>'Eingabe Gebäude'!$E58/'Eingabe Gebäude'!$C13</f>
        <v>0</v>
      </c>
      <c r="L13" s="68">
        <f>'Eingabe Gebäude'!$F58*$G$24/1000</f>
        <v>0</v>
      </c>
      <c r="M13" s="20">
        <f t="shared" si="1"/>
        <v>0</v>
      </c>
    </row>
    <row r="14" spans="1:13" x14ac:dyDescent="0.35">
      <c r="A14" s="39">
        <f>'Eingabe Gebäude'!B14</f>
        <v>0</v>
      </c>
      <c r="B14" s="5">
        <f>'Eingabe Gebäude'!A14</f>
        <v>0</v>
      </c>
      <c r="C14" s="5">
        <f>'Eingabe Gebäude'!D14</f>
        <v>0</v>
      </c>
      <c r="D14" s="6">
        <f>'Eingabe Gebäude'!E14/'Eingabe Gebäude'!C14</f>
        <v>0</v>
      </c>
      <c r="E14" s="4">
        <f>'Eingabe Gebäude'!$E14*(IF(Ergebnisdetails!$C14="Erdgas",Ergebnisdetails!$F$20,IF(Ergebnisdetails!$C14="Biogas",Ergebnisdetails!$F$20,IF(Ergebnisdetails!$C14="Heizöl",Ergebnisdetails!$F$21, IF(Ergebnisdetails!$C14="Flüssiggas", Ergebnisdetails!$F$23, IF(Ergebnisdetails!$C14="Strom", Ergebnisdetails!$F$24, IF(Ergebnisdetails!$C14="Wärmepumpe", Ergebnisdetails!$F$25, IF(Ergebnisdetails!$C14="Wärmenetz", Ergebnisdetails!$F$26,Ergebnisdetails!$F$22))))))))/1000</f>
        <v>0</v>
      </c>
      <c r="F14" s="6">
        <f>'Eingabe Gebäude'!F14/'Eingabe Gebäude'!C14</f>
        <v>0</v>
      </c>
      <c r="G14" s="7">
        <f>'Eingabe Gebäude'!$F14*$F$24/1000</f>
        <v>0</v>
      </c>
      <c r="H14" s="23">
        <f t="shared" si="0"/>
        <v>0</v>
      </c>
      <c r="J14" s="67">
        <f>'Eingabe Gebäude'!$E59*IF('Eingabe Gebäude'!$D59="Erdgas",Ergebnisdetails!$F$20,IF('Eingabe Gebäude'!$D59="Heizöl",Ergebnisdetails!$F$21,IF('Eingabe Gebäude'!D59="Flüssiggas",Ergebnisdetails!$F$23,IF('Eingabe Gebäude'!$D59="Strom",Ergebnisdetails!$G$24,IF('Eingabe Gebäude'!$D59="Wärmepumpe",Ergebnisdetails!$G$25,IF('Eingabe Gebäude'!$D59="Wärmenetz",Ergebnisdetails!$G$26,Ergebnisdetails!$F$22))))))/1000</f>
        <v>0</v>
      </c>
      <c r="K14" s="45">
        <f>'Eingabe Gebäude'!$E59/'Eingabe Gebäude'!$C14</f>
        <v>0</v>
      </c>
      <c r="L14" s="68">
        <f>'Eingabe Gebäude'!$F59*$G$24/1000</f>
        <v>0</v>
      </c>
      <c r="M14" s="20">
        <f t="shared" si="1"/>
        <v>0</v>
      </c>
    </row>
    <row r="15" spans="1:13" x14ac:dyDescent="0.35">
      <c r="A15" s="39"/>
      <c r="B15" s="5"/>
      <c r="C15" s="22"/>
      <c r="D15" s="22"/>
      <c r="E15" s="22"/>
      <c r="F15" s="22"/>
      <c r="G15" s="7">
        <f>SUM(G5:G14)</f>
        <v>7.8609899999999993</v>
      </c>
      <c r="H15" s="14"/>
      <c r="J15" s="71">
        <f>SUM(J5:J14)</f>
        <v>2.21374</v>
      </c>
      <c r="K15" s="25"/>
      <c r="L15" s="102">
        <f>SUM(L5:L14)</f>
        <v>0.65759999999999996</v>
      </c>
      <c r="M15" s="103">
        <f>SUM(M5:M14)</f>
        <v>2.87134</v>
      </c>
    </row>
    <row r="16" spans="1:13" ht="41.5" customHeight="1" x14ac:dyDescent="0.35">
      <c r="A16" s="152" t="s">
        <v>156</v>
      </c>
      <c r="B16" s="72">
        <f>SUM(H5:H14)</f>
        <v>19.23489</v>
      </c>
      <c r="D16" s="163" t="s">
        <v>260</v>
      </c>
      <c r="E16" s="164"/>
    </row>
    <row r="17" spans="1:8" ht="29" x14ac:dyDescent="0.35">
      <c r="A17" s="152" t="s">
        <v>93</v>
      </c>
      <c r="B17" s="73">
        <f>IF(SUM('Eingabe Gebäude'!G5:G14)&gt;SUM('Eingabe Gebäude'!F5:F14), SUM('Eingabe Gebäude'!F5:F14)*($F$24-$F$28)/1000, SUM('Eingabe Gebäude'!G5:G14)*($F$24-$F$28)/1000)</f>
        <v>5.9345999999999997</v>
      </c>
    </row>
    <row r="18" spans="1:8" x14ac:dyDescent="0.35">
      <c r="A18" s="152" t="s">
        <v>94</v>
      </c>
      <c r="B18" s="74">
        <f>B16-B17</f>
        <v>13.30029</v>
      </c>
    </row>
    <row r="19" spans="1:8" x14ac:dyDescent="0.35">
      <c r="A19" s="152"/>
      <c r="B19" s="12"/>
      <c r="E19" s="92" t="s">
        <v>97</v>
      </c>
      <c r="F19" s="92" t="s">
        <v>98</v>
      </c>
      <c r="G19" s="93" t="s">
        <v>251</v>
      </c>
      <c r="H19" s="93"/>
    </row>
    <row r="20" spans="1:8" x14ac:dyDescent="0.35">
      <c r="A20" s="155" t="s">
        <v>95</v>
      </c>
      <c r="B20" s="12"/>
      <c r="E20" s="93" t="s">
        <v>3</v>
      </c>
      <c r="F20" s="93">
        <v>0.24</v>
      </c>
      <c r="G20" s="93"/>
      <c r="H20" s="93"/>
    </row>
    <row r="21" spans="1:8" x14ac:dyDescent="0.35">
      <c r="A21" s="156" t="s">
        <v>96</v>
      </c>
      <c r="B21" s="14"/>
      <c r="E21" s="93" t="s">
        <v>2</v>
      </c>
      <c r="F21" s="93">
        <v>0.30199999999999999</v>
      </c>
      <c r="G21" s="93"/>
      <c r="H21" s="93"/>
    </row>
    <row r="22" spans="1:8" x14ac:dyDescent="0.35">
      <c r="A22" s="153"/>
      <c r="E22" s="93" t="s">
        <v>99</v>
      </c>
      <c r="F22" s="93">
        <v>4.4999999999999998E-2</v>
      </c>
      <c r="G22" s="93"/>
      <c r="H22" s="93"/>
    </row>
    <row r="23" spans="1:8" ht="29" x14ac:dyDescent="0.35">
      <c r="A23" s="154" t="s">
        <v>167</v>
      </c>
      <c r="B23" s="75">
        <f>M15</f>
        <v>2.87134</v>
      </c>
      <c r="E23" s="93" t="s">
        <v>7</v>
      </c>
      <c r="F23" s="93">
        <v>0.28499999999999998</v>
      </c>
      <c r="G23" s="93"/>
      <c r="H23" s="93"/>
    </row>
    <row r="24" spans="1:8" ht="29" x14ac:dyDescent="0.35">
      <c r="A24" s="152" t="s">
        <v>93</v>
      </c>
      <c r="B24" s="75">
        <f>IF(SUM('Eingabe Gebäude'!G19:G28)&gt;SUM('Eingabe Gebäude'!F19:F28), SUM('Eingabe Gebäude'!F19:F28)*($G$24-$G$28)/1000, SUM('Eingabe Gebäude'!G19:G28)*($G$24-$G$28)/1000)</f>
        <v>0.65760000000000007</v>
      </c>
      <c r="E24" s="93" t="s">
        <v>100</v>
      </c>
      <c r="F24" s="93">
        <v>0.47099999999999997</v>
      </c>
      <c r="G24" s="93">
        <v>0.04</v>
      </c>
      <c r="H24" s="93" t="s">
        <v>253</v>
      </c>
    </row>
    <row r="25" spans="1:8" x14ac:dyDescent="0.35">
      <c r="A25" s="152" t="s">
        <v>94</v>
      </c>
      <c r="B25" s="76">
        <f>B23-B24</f>
        <v>2.21374</v>
      </c>
      <c r="E25" s="93" t="s">
        <v>153</v>
      </c>
      <c r="F25" s="94">
        <v>0.156</v>
      </c>
      <c r="G25" s="93">
        <v>1.2999999999999999E-2</v>
      </c>
      <c r="H25" s="93" t="s">
        <v>160</v>
      </c>
    </row>
    <row r="26" spans="1:8" x14ac:dyDescent="0.35">
      <c r="A26" s="152"/>
      <c r="B26" s="12"/>
      <c r="E26" s="93" t="s">
        <v>250</v>
      </c>
      <c r="F26" s="93">
        <v>5.1999999999999998E-2</v>
      </c>
      <c r="G26" s="93">
        <v>2.5999999999999999E-2</v>
      </c>
      <c r="H26" s="93" t="s">
        <v>252</v>
      </c>
    </row>
    <row r="27" spans="1:8" x14ac:dyDescent="0.35">
      <c r="A27" s="155" t="s">
        <v>95</v>
      </c>
      <c r="B27" s="12"/>
      <c r="E27" s="93" t="s">
        <v>155</v>
      </c>
      <c r="F27" s="93">
        <v>0.04</v>
      </c>
      <c r="G27" s="93">
        <v>0</v>
      </c>
      <c r="H27" s="93"/>
    </row>
    <row r="28" spans="1:8" x14ac:dyDescent="0.35">
      <c r="A28" s="156" t="s">
        <v>96</v>
      </c>
      <c r="B28" s="14"/>
    </row>
    <row r="29" spans="1:8" x14ac:dyDescent="0.35">
      <c r="E29" s="93"/>
      <c r="F29" s="93"/>
    </row>
    <row r="30" spans="1:8" hidden="1" x14ac:dyDescent="0.35">
      <c r="E30" s="95">
        <v>57.692208662290895</v>
      </c>
      <c r="F30" s="96" t="s">
        <v>103</v>
      </c>
    </row>
    <row r="31" spans="1:8" hidden="1" x14ac:dyDescent="0.35">
      <c r="E31" s="95">
        <v>38.5</v>
      </c>
      <c r="F31" s="96"/>
    </row>
    <row r="32" spans="1:8" hidden="1" x14ac:dyDescent="0.35">
      <c r="E32" s="95">
        <v>69.7</v>
      </c>
      <c r="F32" s="96"/>
    </row>
    <row r="33" spans="1:8" hidden="1" x14ac:dyDescent="0.35">
      <c r="E33" s="95">
        <v>83.736904049934495</v>
      </c>
      <c r="F33" s="96" t="s">
        <v>107</v>
      </c>
    </row>
    <row r="34" spans="1:8" hidden="1" x14ac:dyDescent="0.35">
      <c r="E34" s="95">
        <v>112.97621373384487</v>
      </c>
      <c r="F34" s="96" t="s">
        <v>109</v>
      </c>
    </row>
    <row r="35" spans="1:8" hidden="1" x14ac:dyDescent="0.35">
      <c r="E35" s="95">
        <v>100.78555643596698</v>
      </c>
      <c r="F35" s="96" t="s">
        <v>109</v>
      </c>
    </row>
    <row r="36" spans="1:8" hidden="1" x14ac:dyDescent="0.35">
      <c r="D36" s="92" t="s">
        <v>101</v>
      </c>
      <c r="E36" s="95">
        <v>160</v>
      </c>
      <c r="F36" s="96" t="s">
        <v>112</v>
      </c>
    </row>
    <row r="37" spans="1:8" hidden="1" x14ac:dyDescent="0.35">
      <c r="D37" s="93" t="s">
        <v>102</v>
      </c>
    </row>
    <row r="38" spans="1:8" ht="18.5" hidden="1" x14ac:dyDescent="0.45">
      <c r="D38" s="97" t="s">
        <v>104</v>
      </c>
      <c r="E38" s="2"/>
      <c r="F38" s="2"/>
      <c r="G38" s="2"/>
      <c r="H38" s="2"/>
    </row>
    <row r="39" spans="1:8" hidden="1" x14ac:dyDescent="0.35">
      <c r="D39" s="97" t="s">
        <v>105</v>
      </c>
    </row>
    <row r="40" spans="1:8" hidden="1" x14ac:dyDescent="0.35">
      <c r="D40" s="93" t="s">
        <v>106</v>
      </c>
      <c r="E40" s="1"/>
      <c r="F40" s="1"/>
      <c r="G40" s="1"/>
      <c r="H40" s="1"/>
    </row>
    <row r="41" spans="1:8" hidden="1" x14ac:dyDescent="0.35">
      <c r="D41" s="93" t="s">
        <v>108</v>
      </c>
    </row>
    <row r="42" spans="1:8" hidden="1" x14ac:dyDescent="0.35">
      <c r="D42" s="93" t="s">
        <v>110</v>
      </c>
    </row>
    <row r="43" spans="1:8" hidden="1" x14ac:dyDescent="0.35">
      <c r="D43" s="93" t="s">
        <v>111</v>
      </c>
    </row>
    <row r="45" spans="1:8" s="2" customFormat="1" ht="18.5" x14ac:dyDescent="0.45">
      <c r="A45" s="35" t="s">
        <v>113</v>
      </c>
      <c r="B45" s="36"/>
      <c r="C45" s="37"/>
      <c r="E45"/>
      <c r="F45"/>
      <c r="G45"/>
      <c r="H45"/>
    </row>
    <row r="46" spans="1:8" x14ac:dyDescent="0.35">
      <c r="A46" s="11"/>
      <c r="C46" s="12"/>
    </row>
    <row r="47" spans="1:8" s="1" customFormat="1" ht="43.5" x14ac:dyDescent="0.35">
      <c r="A47" s="29" t="s">
        <v>114</v>
      </c>
      <c r="B47" s="8" t="s">
        <v>115</v>
      </c>
      <c r="C47" s="40" t="s">
        <v>116</v>
      </c>
      <c r="D47" s="92" t="s">
        <v>117</v>
      </c>
      <c r="E47"/>
      <c r="F47"/>
      <c r="G47"/>
      <c r="H47"/>
    </row>
    <row r="48" spans="1:8" x14ac:dyDescent="0.35">
      <c r="A48" s="10" t="s">
        <v>26</v>
      </c>
      <c r="B48" s="18">
        <f>(IF('Eingabe Mobilität'!$C$5="PKW Verbrenner", 'Eingabe Mobilität'!$D$5, 0))+(IF('Eingabe Mobilität'!$C$6="PKW Verbrenner", 'Eingabe Mobilität'!$D$6, 0))+(IF('Eingabe Mobilität'!$C$7="PKW Verbrenner", 'Eingabe Mobilität'!$D$7, 0))+(IF('Eingabe Mobilität'!$C$8="PKW Verbrenner", 'Eingabe Mobilität'!$D$8, 0))+(IF('Eingabe Mobilität'!$C$9="PKW Verbrenner", 'Eingabe Mobilität'!$D$9, 0))+(IF('Eingabe Mobilität'!$C$10="PKW Verbrenner", 'Eingabe Mobilität'!$D$10, 0))+(IF('Eingabe Mobilität'!$C$11="PKW Verbrenner", 'Eingabe Mobilität'!$D$11, 0))+(IF('Eingabe Mobilität'!$C$12="PKW Verbrenner", 'Eingabe Mobilität'!$D$12, 0))+(IF('Eingabe Mobilität'!$C$16="PKW Verbrenner", 'Eingabe Mobilität'!$D$16, 0))+(IF('Eingabe Mobilität'!$C$17="PKW Verbrenner", 'Eingabe Mobilität'!$D$17, 0))+(IF('Eingabe Mobilität'!$C$18="PKW Verbrenner", 'Eingabe Mobilität'!$D$18, 0))+(IF('Eingabe Mobilität'!$C$19="PKW Verbrenner", 'Eingabe Mobilität'!$D$19, 0)) +(IF('Eingabe Mobilität'!$C$20="PKW Verbrenner", 'Eingabe Mobilität'!$D$20, 0)) +(IF('Eingabe Mobilität'!$C$21="PKW Verbrenner", 'Eingabe Mobilität'!$D$21, 0)) +(IF('Eingabe Mobilität'!$C$22="PKW Verbrenner", 'Eingabe Mobilität'!$D$22, 0)) +(IF('Eingabe Mobilität'!$C$23="PKW Verbrenner", 'Eingabe Mobilität'!$D$23, 0)) +(IF('Eingabe Mobilität'!$C$27="PKW Verbrenner", 'Eingabe Mobilität'!$D$27, 0)) +(IF('Eingabe Mobilität'!$C$28="PKW Verbrenner", 'Eingabe Mobilität'!$D$28, 0)) +(IF('Eingabe Mobilität'!$C$29="PKW Verbrenner", 'Eingabe Mobilität'!$D$29, 0)) +(IF('Eingabe Mobilität'!$C$30="PKW Verbrenner", 'Eingabe Mobilität'!$D$30, 0)) +(IF('Eingabe Mobilität'!$C$31="PKW Verbrenner", 'Eingabe Mobilität'!$D$31, 0)) +(IF('Eingabe Mobilität'!$C$32="PKW Verbrenner", 'Eingabe Mobilität'!$D$32, 0)) +(IF('Eingabe Mobilität'!$C$33="PKW Verbrenner", 'Eingabe Mobilität'!$D$33, 0)) +(IF('Eingabe Mobilität'!$C$34="PKW Verbrenner", 'Eingabe Mobilität'!$D$34, 0)) +(IF('Eingabe Mobilität'!$C$35="PKW Verbrenner", 'Eingabe Mobilität'!$D$35, 0)) +(IF('Eingabe Mobilität'!$C$36="PKW Verbrenner", 'Eingabe Mobilität'!$D$36, 0)) +(IF('Eingabe Mobilität'!$C$37="PKW Verbrenner", 'Eingabe Mobilität'!$D$37, 0)) +(IF('Eingabe Mobilität'!$C$38="PKW Verbrenner", 'Eingabe Mobilität'!$D$38, 0))</f>
        <v>1260</v>
      </c>
      <c r="C48" s="19">
        <f>B48*0.227/1000</f>
        <v>0.28602</v>
      </c>
      <c r="D48" s="93" t="s">
        <v>118</v>
      </c>
    </row>
    <row r="49" spans="1:8" x14ac:dyDescent="0.35">
      <c r="A49" s="11" t="s">
        <v>23</v>
      </c>
      <c r="B49">
        <f>(IF('Eingabe Mobilität'!$C$5="PKW Elektrisch", 'Eingabe Mobilität'!$D$5, 0))+(IF('Eingabe Mobilität'!$C$6="PKW Elektrisch", 'Eingabe Mobilität'!$D$6, 0))+(IF('Eingabe Mobilität'!$C$7="PKW Elektrisch", 'Eingabe Mobilität'!$D$7, 0))+(IF('Eingabe Mobilität'!$C$8="PKW Elektrisch", 'Eingabe Mobilität'!$D$8, 0))+(IF('Eingabe Mobilität'!$C$9="PKW Elektrisch", 'Eingabe Mobilität'!$D$9, 0))+(IF('Eingabe Mobilität'!$C$10="PKW Elektrisch", 'Eingabe Mobilität'!$D$10, 0))+(IF('Eingabe Mobilität'!$C$11="PKW Elektrisch", 'Eingabe Mobilität'!$D$11, 0))+(IF('Eingabe Mobilität'!$C$12="PKW Elektrisch", 'Eingabe Mobilität'!$D$12, 0))+(IF('Eingabe Mobilität'!$C$16="PKW Elektrisch", 'Eingabe Mobilität'!$D$16, 0))+(IF('Eingabe Mobilität'!$C$17="PKW Elektrisch", 'Eingabe Mobilität'!$D$17, 0))+(IF('Eingabe Mobilität'!$C$18="PKW Elektrisch", 'Eingabe Mobilität'!$D$18, 0))+(IF('Eingabe Mobilität'!$C$19="PKW Elektrisch", 'Eingabe Mobilität'!$D$19, 0)) +(IF('Eingabe Mobilität'!$C$20="PKW Elektrisch", 'Eingabe Mobilität'!$D$20, 0)) +(IF('Eingabe Mobilität'!$C$21="PKW Elektrisch", 'Eingabe Mobilität'!$D$21, 0)) +(IF('Eingabe Mobilität'!$C$22="PKW Elektrisch", 'Eingabe Mobilität'!$D$22, 0)) +(IF('Eingabe Mobilität'!$C$23="PKW Elektrisch", 'Eingabe Mobilität'!$D$23, 0)) +(IF('Eingabe Mobilität'!$C$27="PKW Elektrisch", 'Eingabe Mobilität'!$D$27, 0)) +(IF('Eingabe Mobilität'!$C$28="PKW Elektrisch", 'Eingabe Mobilität'!$D$28, 0)) +(IF('Eingabe Mobilität'!$C$29="PKW Elektrisch", 'Eingabe Mobilität'!$D$29, 0)) +(IF('Eingabe Mobilität'!$C$30="PKW Elektrisch", 'Eingabe Mobilität'!$D$30, 0)) +(IF('Eingabe Mobilität'!$C$31="PKW Elektrisch", 'Eingabe Mobilität'!$D$31, 0)) +(IF('Eingabe Mobilität'!$C$32="PKW Elektrisch", 'Eingabe Mobilität'!$D$32, 0)) +(IF('Eingabe Mobilität'!$C$33="PKW Elektrisch", 'Eingabe Mobilität'!$D$33, 0)) +(IF('Eingabe Mobilität'!$C$34="PKW Elektrisch", 'Eingabe Mobilität'!$D$34, 0)) +(IF('Eingabe Mobilität'!$C$35="PKW Elektrisch", 'Eingabe Mobilität'!$D$35, 0)) +(IF('Eingabe Mobilität'!$C$36="PKW Elektrisch", 'Eingabe Mobilität'!$D$36, 0)) +(IF('Eingabe Mobilität'!$C$37="PKW Elektrisch", 'Eingabe Mobilität'!$D$37, 0)) +(IF('Eingabe Mobilität'!$C$38="PKW Elektrisch", 'Eingabe Mobilität'!$D$38, 0))</f>
        <v>4300</v>
      </c>
      <c r="C49" s="20">
        <f>B49*0.105/1000</f>
        <v>0.45150000000000001</v>
      </c>
      <c r="D49" s="93" t="s">
        <v>119</v>
      </c>
    </row>
    <row r="50" spans="1:8" x14ac:dyDescent="0.35">
      <c r="A50" s="11" t="s">
        <v>29</v>
      </c>
      <c r="B50">
        <f>(IF('Eingabe Mobilität'!$C$5="ÖPNV Bus", 'Eingabe Mobilität'!$D$5, 0))+(IF('Eingabe Mobilität'!$C$6="ÖPNV Bus", 'Eingabe Mobilität'!$D$6, 0))+(IF('Eingabe Mobilität'!$C$7="ÖPNV Bus", 'Eingabe Mobilität'!$D$7, 0))+(IF('Eingabe Mobilität'!$C$8="ÖPNV Bus", 'Eingabe Mobilität'!$D$8, 0))+(IF('Eingabe Mobilität'!$C$9="ÖPNV Bus", 'Eingabe Mobilität'!$D$9, 0))+(IF('Eingabe Mobilität'!$C$10="ÖPNV Bus", 'Eingabe Mobilität'!$D$10, 0))+(IF('Eingabe Mobilität'!$C$11="ÖPNV Bus", 'Eingabe Mobilität'!$D$11, 0))+(IF('Eingabe Mobilität'!$C$12="ÖPNV Bus", 'Eingabe Mobilität'!$D$12, 0))+(IF('Eingabe Mobilität'!$C$16="ÖPNV Bus", 'Eingabe Mobilität'!$D$16, 0))+(IF('Eingabe Mobilität'!$C$17="ÖPNV Bus", 'Eingabe Mobilität'!$D$17, 0))+(IF('Eingabe Mobilität'!$C$18="ÖPNV Bus", 'Eingabe Mobilität'!$D$18, 0))+(IF('Eingabe Mobilität'!$C$19="ÖPNV Bus", 'Eingabe Mobilität'!$D$19, 0)) +(IF('Eingabe Mobilität'!$C$20="ÖPNV Bus", 'Eingabe Mobilität'!$D$20, 0)) +(IF('Eingabe Mobilität'!$C$21="ÖPNV Bus", 'Eingabe Mobilität'!$D$21, 0)) +(IF('Eingabe Mobilität'!$C$22="ÖPNV Bus", 'Eingabe Mobilität'!$D$22, 0)) +(IF('Eingabe Mobilität'!$C$23="ÖPNV Bus", 'Eingabe Mobilität'!$D$23, 0)) +(IF('Eingabe Mobilität'!$C$27="ÖPNV Bus", 'Eingabe Mobilität'!$D$27, 0)) +(IF('Eingabe Mobilität'!$C$28="ÖPNV Bus", 'Eingabe Mobilität'!$D$28, 0)) +(IF('Eingabe Mobilität'!$C$29="ÖPNV Bus", 'Eingabe Mobilität'!$D$29, 0)) +(IF('Eingabe Mobilität'!$C$30="ÖPNV Bus", 'Eingabe Mobilität'!$D$30, 0)) +(IF('Eingabe Mobilität'!$C$31="ÖPNV Bus", 'Eingabe Mobilität'!$D$31, 0)) +(IF('Eingabe Mobilität'!$C$32="ÖPNV Bus", 'Eingabe Mobilität'!$D$32, 0)) +(IF('Eingabe Mobilität'!$C$33="ÖPNV Bus", 'Eingabe Mobilität'!$D$33, 0)) +(IF('Eingabe Mobilität'!$C$34="ÖPNV Bus", 'Eingabe Mobilität'!$D$34, 0)) +(IF('Eingabe Mobilität'!$C$35="ÖPNV Bus", 'Eingabe Mobilität'!$D$35, 0)) +(IF('Eingabe Mobilität'!$C$36="ÖPNV Bus", 'Eingabe Mobilität'!$D$36, 0)) +(IF('Eingabe Mobilität'!$C$37="ÖPNV Bus", 'Eingabe Mobilität'!$D$37, 0)) +(IF('Eingabe Mobilität'!$C$38="ÖPNV Bus", 'Eingabe Mobilität'!$D$38, 0))</f>
        <v>0</v>
      </c>
      <c r="C50" s="20">
        <f>B50*0.072/1000</f>
        <v>0</v>
      </c>
      <c r="D50" s="93" t="s">
        <v>120</v>
      </c>
    </row>
    <row r="51" spans="1:8" x14ac:dyDescent="0.35">
      <c r="A51" s="11" t="s">
        <v>33</v>
      </c>
      <c r="B51">
        <f>(IF('Eingabe Mobilität'!$C$5="ÖPNV Bahn", 'Eingabe Mobilität'!$D$5, 0))+(IF('Eingabe Mobilität'!$C$6="ÖPNV Bahn", 'Eingabe Mobilität'!$D$6, 0))+(IF('Eingabe Mobilität'!$C$7="ÖPNV Bahn", 'Eingabe Mobilität'!$D$7, 0))+(IF('Eingabe Mobilität'!$C$8="ÖPNV Bahn", 'Eingabe Mobilität'!$D$8, 0))+(IF('Eingabe Mobilität'!$C$9="ÖPNV Bahn", 'Eingabe Mobilität'!$D$9, 0))+(IF('Eingabe Mobilität'!$C$10="ÖPNV Bahn", 'Eingabe Mobilität'!$D$10, 0))+(IF('Eingabe Mobilität'!$C$11="ÖPNV Bahn", 'Eingabe Mobilität'!$D$11, 0))+(IF('Eingabe Mobilität'!$C$12="ÖPNV Bahn", 'Eingabe Mobilität'!$D$12, 0))+(IF('Eingabe Mobilität'!$C$16="ÖPNV Bahn", 'Eingabe Mobilität'!$D$16, 0))+(IF('Eingabe Mobilität'!$C$17="ÖPNV Bahn", 'Eingabe Mobilität'!$D$17, 0))+(IF('Eingabe Mobilität'!$C$18="ÖPNV Bahn", 'Eingabe Mobilität'!$D$18, 0))+(IF('Eingabe Mobilität'!$C$19="ÖPNV Bahn", 'Eingabe Mobilität'!$D$19, 0)) +(IF('Eingabe Mobilität'!$C$20="ÖPNV Bahn", 'Eingabe Mobilität'!$D$20, 0)) +(IF('Eingabe Mobilität'!$C$21="ÖPNV Bahn", 'Eingabe Mobilität'!$D$21, 0)) +(IF('Eingabe Mobilität'!$C$22="ÖPNV Bahn", 'Eingabe Mobilität'!$D$22, 0)) +(IF('Eingabe Mobilität'!$C$23="ÖPNV Bahn", 'Eingabe Mobilität'!$D$23, 0)) +(IF('Eingabe Mobilität'!$C$27="ÖPNV Bahn", 'Eingabe Mobilität'!$D$27, 0)) +(IF('Eingabe Mobilität'!$C$28="ÖPNV Bahn", 'Eingabe Mobilität'!$D$28, 0)) +(IF('Eingabe Mobilität'!$C$29="ÖPNV Bahn", 'Eingabe Mobilität'!$D$29, 0)) +(IF('Eingabe Mobilität'!$C$30="ÖPNV Bahn", 'Eingabe Mobilität'!$D$30, 0)) +(IF('Eingabe Mobilität'!$C$31="ÖPNV Bahn", 'Eingabe Mobilität'!$D$31, 0)) +(IF('Eingabe Mobilität'!$C$32="ÖPNV Bahn", 'Eingabe Mobilität'!$D$32, 0)) +(IF('Eingabe Mobilität'!$C$33="ÖPNV Bahn", 'Eingabe Mobilität'!$D$33, 0)) +(IF('Eingabe Mobilität'!$C$34="ÖPNV Bahn", 'Eingabe Mobilität'!$D$34, 0)) +(IF('Eingabe Mobilität'!$C$35="ÖPNV Bahn", 'Eingabe Mobilität'!$D$35, 0)) +(IF('Eingabe Mobilität'!$C$36="ÖPNV Bahn", 'Eingabe Mobilität'!$D$36, 0)) +(IF('Eingabe Mobilität'!$C$37="ÖPNV Bahn", 'Eingabe Mobilität'!$D$37, 0)) +(IF('Eingabe Mobilität'!$C$38="ÖPNV Bahn", 'Eingabe Mobilität'!$D$38, 0))</f>
        <v>0</v>
      </c>
      <c r="C51" s="20">
        <f>B51*0.065/1000</f>
        <v>0</v>
      </c>
      <c r="D51" s="93" t="s">
        <v>121</v>
      </c>
    </row>
    <row r="52" spans="1:8" x14ac:dyDescent="0.35">
      <c r="A52" s="11" t="s">
        <v>36</v>
      </c>
      <c r="B52">
        <f>(IF('Eingabe Mobilität'!$C$5="Flugzeug", 'Eingabe Mobilität'!$D$5, 0))+(IF('Eingabe Mobilität'!$C$6="Flugzeug", 'Eingabe Mobilität'!$D$6, 0))+(IF('Eingabe Mobilität'!$C$7="Flugzeug", 'Eingabe Mobilität'!$D$7, 0))+(IF('Eingabe Mobilität'!$C$8="Flugzeug", 'Eingabe Mobilität'!$D$8, 0))+(IF('Eingabe Mobilität'!$C$9="Flugzeug", 'Eingabe Mobilität'!$D$9, 0))+(IF('Eingabe Mobilität'!$C$10="Flugzeug", 'Eingabe Mobilität'!$D$10, 0))+(IF('Eingabe Mobilität'!$C$11="Flugzeug", 'Eingabe Mobilität'!$D$11, 0))+(IF('Eingabe Mobilität'!$C$12="Flugzeug", 'Eingabe Mobilität'!$D$12, 0))+(IF('Eingabe Mobilität'!$C$16="Flugzeug", 'Eingabe Mobilität'!$D$16, 0))+(IF('Eingabe Mobilität'!$C$17="Flugzeug", 'Eingabe Mobilität'!$D$17, 0))+(IF('Eingabe Mobilität'!$C$18="Flugzeug", 'Eingabe Mobilität'!$D$18, 0))+(IF('Eingabe Mobilität'!$C$19="Flugzeug", 'Eingabe Mobilität'!$D$19, 0)) +(IF('Eingabe Mobilität'!$C$20="Flugzeug", 'Eingabe Mobilität'!$D$20, 0)) +(IF('Eingabe Mobilität'!$C$21="Flugzeug", 'Eingabe Mobilität'!$D$21, 0)) +(IF('Eingabe Mobilität'!$C$22="Flugzeug", 'Eingabe Mobilität'!$D$22, 0)) +(IF('Eingabe Mobilität'!$C$23="Flugzeug", 'Eingabe Mobilität'!$D$23, 0)) +(IF('Eingabe Mobilität'!$C$27="Flugzeug", 'Eingabe Mobilität'!$D$27, 0)) +(IF('Eingabe Mobilität'!$C$28="Flugzeug", 'Eingabe Mobilität'!$D$28, 0)) +(IF('Eingabe Mobilität'!$C$29="Flugzeug", 'Eingabe Mobilität'!$D$29, 0)) +(IF('Eingabe Mobilität'!$C$30="Flugzeug", 'Eingabe Mobilität'!$D$30, 0)) +(IF('Eingabe Mobilität'!$C$31="Flugzeug", 'Eingabe Mobilität'!$D$31, 0)) +(IF('Eingabe Mobilität'!$C$32="Flugzeug", 'Eingabe Mobilität'!$D$32, 0)) +(IF('Eingabe Mobilität'!$C$33="Flugzeug", 'Eingabe Mobilität'!$D$33, 0)) +(IF('Eingabe Mobilität'!$C$34="Flugzeug", 'Eingabe Mobilität'!$D$34, 0)) +(IF('Eingabe Mobilität'!$C$35="Flugzeug", 'Eingabe Mobilität'!$D$35, 0)) +(IF('Eingabe Mobilität'!$C$36="Flugzeug", 'Eingabe Mobilität'!$D$36, 0)) +(IF('Eingabe Mobilität'!$C$37="Flugzeug", 'Eingabe Mobilität'!$D$37, 0)) +(IF('Eingabe Mobilität'!$C$38="Flugzeug", 'Eingabe Mobilität'!$D$38, 0))</f>
        <v>0</v>
      </c>
      <c r="C52" s="20">
        <f>B52*0.246/1000</f>
        <v>0</v>
      </c>
      <c r="D52" s="93" t="s">
        <v>122</v>
      </c>
    </row>
    <row r="53" spans="1:8" x14ac:dyDescent="0.35">
      <c r="A53" s="11" t="s">
        <v>32</v>
      </c>
      <c r="B53">
        <f>(IF('Eingabe Mobilität'!$C$5="Zweirad Verbrenner", 'Eingabe Mobilität'!$D$5, 0))+(IF('Eingabe Mobilität'!$C$6="Zweirad Verbrenner", 'Eingabe Mobilität'!$D$6, 0))+(IF('Eingabe Mobilität'!$C$7="Zweirad Verbrenner", 'Eingabe Mobilität'!$D$7, 0))+(IF('Eingabe Mobilität'!$C$8="Zweirad Verbrenner", 'Eingabe Mobilität'!$D$8, 0))+(IF('Eingabe Mobilität'!$C$9="Zweirad Verbrenner", 'Eingabe Mobilität'!$D$9, 0))+(IF('Eingabe Mobilität'!$C$10="Zweirad Verbrenner", 'Eingabe Mobilität'!$D$10, 0))+(IF('Eingabe Mobilität'!$C$11="Zweirad Verbrenner", 'Eingabe Mobilität'!$D$11, 0))+(IF('Eingabe Mobilität'!$C$12="Zweirad Verbrenner", 'Eingabe Mobilität'!$D$12, 0))+(IF('Eingabe Mobilität'!$C$16="Zweirad Verbrenner", 'Eingabe Mobilität'!$D$16, 0))+(IF('Eingabe Mobilität'!$C$17="Zweirad Verbrenner", 'Eingabe Mobilität'!$D$17, 0))+(IF('Eingabe Mobilität'!$C$18="Zweirad Verbrenner", 'Eingabe Mobilität'!$D$18, 0))+(IF('Eingabe Mobilität'!$C$19="Zweirad Verbrenner", 'Eingabe Mobilität'!$D$19, 0)) +(IF('Eingabe Mobilität'!$C$20="Zweirad Verbrenner", 'Eingabe Mobilität'!$D$20, 0)) +(IF('Eingabe Mobilität'!$C$21="Zweirad Verbrenner", 'Eingabe Mobilität'!$D$21, 0)) +(IF('Eingabe Mobilität'!$C$22="Zweirad Verbrenner", 'Eingabe Mobilität'!$D$22, 0)) +(IF('Eingabe Mobilität'!$C$23="Zweirad Verbrenner", 'Eingabe Mobilität'!$D$23, 0)) +(IF('Eingabe Mobilität'!$C$27="Zweirad Verbrenner", 'Eingabe Mobilität'!$D$27, 0)) +(IF('Eingabe Mobilität'!$C$28="Zweirad Verbrenner", 'Eingabe Mobilität'!$D$28, 0)) +(IF('Eingabe Mobilität'!$C$29="Zweirad Verbrenner", 'Eingabe Mobilität'!$D$29, 0)) +(IF('Eingabe Mobilität'!$C$30="Zweirad Verbrenner", 'Eingabe Mobilität'!$D$30, 0)) +(IF('Eingabe Mobilität'!$C$31="Zweirad Verbrenner", 'Eingabe Mobilität'!$D$31, 0)) +(IF('Eingabe Mobilität'!$C$32="Zweirad Verbrenner", 'Eingabe Mobilität'!$D$32, 0)) +(IF('Eingabe Mobilität'!$C$33="Zweirad Verbrenner", 'Eingabe Mobilität'!$D$33, 0)) +(IF('Eingabe Mobilität'!$C$34="Zweirad Verbrenner", 'Eingabe Mobilität'!$D$34, 0)) +(IF('Eingabe Mobilität'!$C$35="Zweirad Verbrenner", 'Eingabe Mobilität'!$D$35, 0)) +(IF('Eingabe Mobilität'!$C$36="Zweirad Verbrenner", 'Eingabe Mobilität'!$D$36, 0)) +(IF('Eingabe Mobilität'!$C$37="Zweirad Verbrenner", 'Eingabe Mobilität'!$D$37, 0)) +(IF('Eingabe Mobilität'!$C$38="Zweirad Verbrenner", 'Eingabe Mobilität'!$D$38, 0))</f>
        <v>0</v>
      </c>
      <c r="C53" s="20">
        <f>B53*0.132/1000</f>
        <v>0</v>
      </c>
      <c r="D53" s="93" t="s">
        <v>123</v>
      </c>
    </row>
    <row r="54" spans="1:8" x14ac:dyDescent="0.35">
      <c r="A54" s="11" t="s">
        <v>30</v>
      </c>
      <c r="B54" s="21">
        <f>(IF('Eingabe Mobilität'!$C$5="Zweirad Elektrisch", 'Eingabe Mobilität'!$D$5, 0))+(IF('Eingabe Mobilität'!$C$6="Zweirad Elektrisch", 'Eingabe Mobilität'!$D$6, 0))+(IF('Eingabe Mobilität'!$C$7="Zweirad Elektrisch", 'Eingabe Mobilität'!$D$7, 0))+(IF('Eingabe Mobilität'!$C$8="Zweirad Elektrisch", 'Eingabe Mobilität'!$D$8, 0))+(IF('Eingabe Mobilität'!$C$9="Zweirad Elektrisch", 'Eingabe Mobilität'!$D$9, 0))+(IF('Eingabe Mobilität'!$C$10="Zweirad Elektrisch", 'Eingabe Mobilität'!$D$10, 0))+(IF('Eingabe Mobilität'!$C$11="Zweirad Elektrisch", 'Eingabe Mobilität'!$D$11, 0))+(IF('Eingabe Mobilität'!$C$12="Zweirad Elektrisch", 'Eingabe Mobilität'!$D$12, 0))+(IF('Eingabe Mobilität'!$C$16="Zweirad Elektrisch", 'Eingabe Mobilität'!$D$16, 0))+(IF('Eingabe Mobilität'!$C$17="Zweirad Elektrisch", 'Eingabe Mobilität'!$D$17, 0))+(IF('Eingabe Mobilität'!$C$18="Zweirad Elektrisch", 'Eingabe Mobilität'!$D$18, 0))+(IF('Eingabe Mobilität'!$C$19="Zweirad Elektrisch", 'Eingabe Mobilität'!$D$19, 0)) +(IF('Eingabe Mobilität'!$C$20="Zweirad Elektrisch", 'Eingabe Mobilität'!$D$20, 0)) +(IF('Eingabe Mobilität'!$C$21="Zweirad Elektrisch", 'Eingabe Mobilität'!$D$21, 0)) +(IF('Eingabe Mobilität'!$C$22="Zweirad Elektrisch", 'Eingabe Mobilität'!$D$22, 0)) +(IF('Eingabe Mobilität'!$C$23="Zweirad Elektrisch", 'Eingabe Mobilität'!$D$23, 0)) +(IF('Eingabe Mobilität'!$C$27="Zweirad Elektrisch", 'Eingabe Mobilität'!$D$27, 0)) +(IF('Eingabe Mobilität'!$C$28="Zweirad Elektrisch", 'Eingabe Mobilität'!$D$28, 0)) +(IF('Eingabe Mobilität'!$C$29="Zweirad Elektrisch", 'Eingabe Mobilität'!$D$29, 0)) +(IF('Eingabe Mobilität'!$C$30="Zweirad Elektrisch", 'Eingabe Mobilität'!$D$30, 0)) +(IF('Eingabe Mobilität'!$C$31="Zweirad Elektrisch", 'Eingabe Mobilität'!$D$31, 0)) +(IF('Eingabe Mobilität'!$C$32="Zweirad Elektrisch", 'Eingabe Mobilität'!$D$32, 0)) +(IF('Eingabe Mobilität'!$C$33="Zweirad Elektrisch", 'Eingabe Mobilität'!$D$33, 0)) +(IF('Eingabe Mobilität'!$C$34="Zweirad Elektrisch", 'Eingabe Mobilität'!$D$34, 0)) +(IF('Eingabe Mobilität'!$C$35="Zweirad Elektrisch", 'Eingabe Mobilität'!$D$35, 0)) +(IF('Eingabe Mobilität'!$C$36="Zweirad Elektrisch", 'Eingabe Mobilität'!$D$36, 0)) +(IF('Eingabe Mobilität'!$C$37="Zweirad Elektrisch", 'Eingabe Mobilität'!$D$37, 0)) +(IF('Eingabe Mobilität'!$C$38="Zweirad Elektrisch", 'Eingabe Mobilität'!$D$38, 0))</f>
        <v>0</v>
      </c>
      <c r="C54" s="20">
        <f>B54*0.019/1000</f>
        <v>0</v>
      </c>
      <c r="D54" s="93" t="s">
        <v>124</v>
      </c>
    </row>
    <row r="55" spans="1:8" x14ac:dyDescent="0.35">
      <c r="A55" s="11" t="s">
        <v>25</v>
      </c>
      <c r="B55">
        <f>(IF('Eingabe Mobilität'!$C$5="Fahrrad", 'Eingabe Mobilität'!$D$5, 0))+(IF('Eingabe Mobilität'!$C$6="Fahrrad", 'Eingabe Mobilität'!$D$6, 0))+(IF('Eingabe Mobilität'!$C$7="Fahrrad", 'Eingabe Mobilität'!$D$7, 0))+(IF('Eingabe Mobilität'!$C$8="Fahrrad", 'Eingabe Mobilität'!$D$8, 0))+(IF('Eingabe Mobilität'!$C$9="Fahrrad", 'Eingabe Mobilität'!$D$9, 0))+(IF('Eingabe Mobilität'!$C$10="Fahrrad", 'Eingabe Mobilität'!$D$10, 0))+(IF('Eingabe Mobilität'!$C$11="Fahrrad", 'Eingabe Mobilität'!$D$11, 0))+(IF('Eingabe Mobilität'!$C$12="Fahrrad", 'Eingabe Mobilität'!$D$12, 0))+(IF('Eingabe Mobilität'!$C$16="Fahrrad", 'Eingabe Mobilität'!$D$16, 0))+(IF('Eingabe Mobilität'!$C$17="Fahrrad", 'Eingabe Mobilität'!$D$17, 0))+(IF('Eingabe Mobilität'!$C$18="Fahrrad", 'Eingabe Mobilität'!$D$18, 0))+(IF('Eingabe Mobilität'!$C$19="Fahrrad", 'Eingabe Mobilität'!$D$19, 0)) +(IF('Eingabe Mobilität'!$C$20="Fahrrad", 'Eingabe Mobilität'!$D$20, 0)) +(IF('Eingabe Mobilität'!$C$21="Fahrrad", 'Eingabe Mobilität'!$D$21, 0)) +(IF('Eingabe Mobilität'!$C$22="Fahrrad", 'Eingabe Mobilität'!$D$22, 0)) +(IF('Eingabe Mobilität'!$C$23="Fahrrad", 'Eingabe Mobilität'!$D$23, 0)) +(IF('Eingabe Mobilität'!$C$27="Fahrrad", 'Eingabe Mobilität'!$D$27, 0)) +(IF('Eingabe Mobilität'!$C$28="Fahrrad", 'Eingabe Mobilität'!$D$28, 0)) +(IF('Eingabe Mobilität'!$C$29="Fahrrad", 'Eingabe Mobilität'!$D$29, 0)) +(IF('Eingabe Mobilität'!$C$30="Fahrrad", 'Eingabe Mobilität'!$D$30, 0)) +(IF('Eingabe Mobilität'!$C$31="Fahrrad", 'Eingabe Mobilität'!$D$31, 0)) +(IF('Eingabe Mobilität'!$C$32="Fahrrad", 'Eingabe Mobilität'!$D$32, 0)) +(IF('Eingabe Mobilität'!$C$33="Fahrrad", 'Eingabe Mobilität'!$D$33, 0)) +(IF('Eingabe Mobilität'!$C$34="Fahrrad", 'Eingabe Mobilität'!$D$34, 0)) +(IF('Eingabe Mobilität'!$C$35="Fahrrad", 'Eingabe Mobilität'!$D$35, 0)) +(IF('Eingabe Mobilität'!$C$36="Fahrrad", 'Eingabe Mobilität'!$D$36, 0)) +(IF('Eingabe Mobilität'!$C$37="Fahrrad", 'Eingabe Mobilität'!$D$37, 0)) +(IF('Eingabe Mobilität'!$C$38="Fahrrad", 'Eingabe Mobilität'!$D$38, 0))</f>
        <v>1753</v>
      </c>
      <c r="C55" s="20">
        <f>B55*0.014/1000</f>
        <v>2.4542000000000001E-2</v>
      </c>
      <c r="D55" s="93" t="s">
        <v>125</v>
      </c>
    </row>
    <row r="56" spans="1:8" x14ac:dyDescent="0.35">
      <c r="A56" s="13" t="s">
        <v>31</v>
      </c>
      <c r="B56" s="22">
        <f>(IF('Eingabe Mobilität'!$C$5="Zu Fuß", 'Eingabe Mobilität'!$D$5, 0))+(IF('Eingabe Mobilität'!$C$6="Zu Fuß", 'Eingabe Mobilität'!$D$6, 0))+(IF('Eingabe Mobilität'!$C$7="Zu Fuß", 'Eingabe Mobilität'!$D$7, 0))+(IF('Eingabe Mobilität'!$C$8="Zu Fuß", 'Eingabe Mobilität'!$D$8, 0))+(IF('Eingabe Mobilität'!$C$9="Zu Fuß", 'Eingabe Mobilität'!$D$9, 0))+(IF('Eingabe Mobilität'!$C$10="Zu Fuß", 'Eingabe Mobilität'!$D$10, 0))+(IF('Eingabe Mobilität'!$C$11="Zu Fuß", 'Eingabe Mobilität'!$D$11, 0))+(IF('Eingabe Mobilität'!$C$12="Zu Fuß", 'Eingabe Mobilität'!$D$12, 0))+(IF('Eingabe Mobilität'!$C$16="Zu Fuß", 'Eingabe Mobilität'!$D$16, 0))+(IF('Eingabe Mobilität'!$C$17="Zu Fuß", 'Eingabe Mobilität'!$D$17, 0))+(IF('Eingabe Mobilität'!$C$18="Zu Fuß", 'Eingabe Mobilität'!$D$18, 0))+(IF('Eingabe Mobilität'!$C$19="Zu Fuß", 'Eingabe Mobilität'!$D$19, 0)) +(IF('Eingabe Mobilität'!$C$20="Zu Fuß", 'Eingabe Mobilität'!$D$20, 0)) +(IF('Eingabe Mobilität'!$C$21="Zu Fuß", 'Eingabe Mobilität'!$D$21, 0)) +(IF('Eingabe Mobilität'!$C$22="Zu Fuß", 'Eingabe Mobilität'!$D$22, 0)) +(IF('Eingabe Mobilität'!$C$23="Zu Fuß", 'Eingabe Mobilität'!$D$23, 0)) +(IF('Eingabe Mobilität'!$C$27="Zu Fuß", 'Eingabe Mobilität'!$D$27, 0)) +(IF('Eingabe Mobilität'!$C$28="Zu Fuß", 'Eingabe Mobilität'!$D$28, 0)) +(IF('Eingabe Mobilität'!$C$29="Zu Fuß", 'Eingabe Mobilität'!$D$29, 0)) +(IF('Eingabe Mobilität'!$C$30="Zu Fuß", 'Eingabe Mobilität'!$D$30, 0)) +(IF('Eingabe Mobilität'!$C$31="Zu Fuß", 'Eingabe Mobilität'!$D$31, 0)) +(IF('Eingabe Mobilität'!$C$32="Zu Fuß", 'Eingabe Mobilität'!$D$32, 0)) +(IF('Eingabe Mobilität'!$C$33="Zu Fuß", 'Eingabe Mobilität'!$D$33, 0)) +(IF('Eingabe Mobilität'!$C$34="Zu Fuß", 'Eingabe Mobilität'!$D$34, 0)) +(IF('Eingabe Mobilität'!$C$35="Zu Fuß", 'Eingabe Mobilität'!$D$35, 0)) +(IF('Eingabe Mobilität'!$C$36="Zu Fuß", 'Eingabe Mobilität'!$D$36, 0)) +(IF('Eingabe Mobilität'!$C$37="Zu Fuß", 'Eingabe Mobilität'!$D$37, 0)) +(IF('Eingabe Mobilität'!$C$38="Zu Fuß", 'Eingabe Mobilität'!$D$38, 0))</f>
        <v>130</v>
      </c>
      <c r="C56" s="23">
        <v>0</v>
      </c>
      <c r="D56" s="93" t="s">
        <v>126</v>
      </c>
    </row>
    <row r="57" spans="1:8" x14ac:dyDescent="0.35">
      <c r="A57" s="24" t="s">
        <v>127</v>
      </c>
      <c r="B57" s="25">
        <f>SUM(B48:B56)</f>
        <v>7443</v>
      </c>
      <c r="C57" s="33">
        <f>SUM(C48:C56)</f>
        <v>0.76206199999999991</v>
      </c>
    </row>
    <row r="58" spans="1:8" x14ac:dyDescent="0.35">
      <c r="A58" s="11"/>
      <c r="E58" s="1"/>
      <c r="F58" s="1"/>
      <c r="G58" s="1"/>
      <c r="H58" s="1"/>
    </row>
    <row r="59" spans="1:8" x14ac:dyDescent="0.35">
      <c r="A59" s="13"/>
    </row>
    <row r="60" spans="1:8" x14ac:dyDescent="0.35">
      <c r="A60" s="10"/>
      <c r="B60" s="18"/>
      <c r="C60" s="27"/>
    </row>
    <row r="61" spans="1:8" ht="18.5" x14ac:dyDescent="0.45">
      <c r="A61" s="28" t="s">
        <v>128</v>
      </c>
      <c r="C61" s="12"/>
      <c r="E61" s="34"/>
      <c r="F61" s="34"/>
      <c r="G61" s="34"/>
      <c r="H61" s="34"/>
    </row>
    <row r="62" spans="1:8" ht="18.5" x14ac:dyDescent="0.45">
      <c r="A62" s="28"/>
      <c r="C62" s="12"/>
    </row>
    <row r="63" spans="1:8" x14ac:dyDescent="0.35">
      <c r="A63" s="11" t="s">
        <v>129</v>
      </c>
      <c r="B63" s="4">
        <f>('Eingabe Beschaffung'!D12*2+'Eingabe Beschaffung'!D22*2.4)/1000</f>
        <v>0.89084361600000006</v>
      </c>
      <c r="C63" s="12"/>
    </row>
    <row r="64" spans="1:8" x14ac:dyDescent="0.35">
      <c r="A64" s="11" t="s">
        <v>130</v>
      </c>
      <c r="B64" s="4">
        <f>('Eingabe Beschaffung'!B28*2.6+'Eingabe Beschaffung'!B29*1.6+'Eingabe Beschaffung'!B30*1+'Eingabe Beschaffung'!B31*0.8+'Eingabe Beschaffung'!B32*0.4+'Eingabe Beschaffung'!B33*0.3+'Eingabe Beschaffung'!B34*0.4+'Eingabe Beschaffung'!B35*0.2+'Eingabe Beschaffung'!B43*2.6+'Eingabe Beschaffung'!B44*5.6+'Eingabe Beschaffung'!B45*1.4+'Eingabe Beschaffung'!B46*0.3+'Eingabe Beschaffung'!B47*2.6+'Eingabe Beschaffung'!B48*0.9+'Eingabe Beschaffung'!B49*1+'Eingabe Beschaffung'!B50*0.7+'Eingabe Beschaffung'!B51*0.4+'Eingabe Beschaffung'!B52*0.3+'Eingabe Beschaffung'!B53*0.4)/1000</f>
        <v>6.9638999999999998</v>
      </c>
      <c r="C64" s="12"/>
    </row>
    <row r="65" spans="1:8" s="1" customFormat="1" x14ac:dyDescent="0.35">
      <c r="A65" s="30" t="s">
        <v>127</v>
      </c>
      <c r="B65" s="32">
        <f>SUM(B63:B64)</f>
        <v>7.8547436159999995</v>
      </c>
      <c r="C65" s="31"/>
      <c r="E65"/>
      <c r="F65"/>
      <c r="G65"/>
      <c r="H65"/>
    </row>
    <row r="68" spans="1:8" s="34" customFormat="1" ht="20.5" x14ac:dyDescent="0.55000000000000004">
      <c r="A68" s="41" t="s">
        <v>131</v>
      </c>
      <c r="B68" s="42"/>
      <c r="C68" s="43">
        <f>$B$18+$C$57+$B$65</f>
        <v>21.917095616000001</v>
      </c>
      <c r="D68" s="44" t="s">
        <v>132</v>
      </c>
      <c r="E68"/>
      <c r="F68"/>
      <c r="G68"/>
      <c r="H68"/>
    </row>
  </sheetData>
  <sheetProtection algorithmName="SHA-512" hashValue="trLOJrX8JxyE6tsLXyFtdUslNQoDjYZxavUBRQnrQP4ocQ8LOn3vMYa+2lhViY1AXYjye/pjNYo39xPy22hVYw==" saltValue="eRJnCIBzn/XN2uQ+7zGqlg==" spinCount="100000" sheet="1" objects="1" scenarios="1"/>
  <mergeCells count="1">
    <mergeCell ref="D16:E16"/>
  </mergeCells>
  <conditionalFormatting sqref="D5:D14">
    <cfRule type="colorScale" priority="30">
      <colorScale>
        <cfvo type="num" val="&quot;Wenn(wert&gt;(1,5*E23))&quot;"/>
        <cfvo type="num" val="&quot;Wenn(wert&gt;=(0,49*E23)&lt;(1,5*E23))&quot;"/>
        <cfvo type="num" val="&quot;Wenn(wert&lt;(0,49*E23))&quot;"/>
        <color rgb="FFF8696B"/>
        <color rgb="FFFFEB84"/>
        <color rgb="FF63BE7B"/>
      </colorScale>
    </cfRule>
  </conditionalFormatting>
  <conditionalFormatting sqref="D5">
    <cfRule type="cellIs" dxfId="27" priority="22" operator="between">
      <formula>27.27</formula>
      <formula>86.55</formula>
    </cfRule>
    <cfRule type="cellIs" dxfId="26" priority="28" operator="lessThan">
      <formula>28.27</formula>
    </cfRule>
    <cfRule type="cellIs" dxfId="25" priority="29" operator="greaterThan">
      <formula>86.55</formula>
    </cfRule>
  </conditionalFormatting>
  <conditionalFormatting sqref="D6">
    <cfRule type="cellIs" dxfId="24" priority="21" operator="between">
      <formula>41.01</formula>
      <formula>125.55</formula>
    </cfRule>
    <cfRule type="cellIs" dxfId="23" priority="26" operator="greaterThan">
      <formula>125.55</formula>
    </cfRule>
    <cfRule type="cellIs" dxfId="22" priority="27" operator="lessThan">
      <formula>41.01</formula>
    </cfRule>
  </conditionalFormatting>
  <conditionalFormatting sqref="D7:D8">
    <cfRule type="cellIs" dxfId="21" priority="23" operator="between">
      <formula>60</formula>
      <formula>150</formula>
    </cfRule>
    <cfRule type="cellIs" dxfId="20" priority="24" operator="greaterThan">
      <formula>150</formula>
    </cfRule>
    <cfRule type="cellIs" dxfId="19" priority="25" operator="lessThan">
      <formula>60</formula>
    </cfRule>
  </conditionalFormatting>
  <conditionalFormatting sqref="D9:D14">
    <cfRule type="cellIs" dxfId="18" priority="17" operator="between">
      <formula>70</formula>
      <formula>160</formula>
    </cfRule>
    <cfRule type="cellIs" dxfId="17" priority="18" operator="lessThan">
      <formula>70</formula>
    </cfRule>
    <cfRule type="cellIs" dxfId="16" priority="19" operator="greaterThan">
      <formula>160</formula>
    </cfRule>
    <cfRule type="cellIs" dxfId="15" priority="20" operator="lessThan">
      <formula>70</formula>
    </cfRule>
  </conditionalFormatting>
  <conditionalFormatting sqref="B18">
    <cfRule type="cellIs" dxfId="14" priority="16" operator="lessThan">
      <formula>0.05</formula>
    </cfRule>
  </conditionalFormatting>
  <conditionalFormatting sqref="B25">
    <cfRule type="cellIs" dxfId="13" priority="15" operator="lessThan">
      <formula>0.05</formula>
    </cfRule>
  </conditionalFormatting>
  <conditionalFormatting sqref="K5:K14">
    <cfRule type="colorScale" priority="14">
      <colorScale>
        <cfvo type="num" val="&quot;Wenn(wert&gt;(1,5*E23))&quot;"/>
        <cfvo type="num" val="&quot;Wenn(wert&gt;=(0,49*E23)&lt;(1,5*E23))&quot;"/>
        <cfvo type="num" val="&quot;Wenn(wert&lt;(0,49*E23))&quot;"/>
        <color rgb="FFF8696B"/>
        <color rgb="FFFFEB84"/>
        <color rgb="FF63BE7B"/>
      </colorScale>
    </cfRule>
  </conditionalFormatting>
  <conditionalFormatting sqref="K5:K14">
    <cfRule type="cellIs" dxfId="12" priority="6" operator="between">
      <formula>27.27</formula>
      <formula>86.55</formula>
    </cfRule>
    <cfRule type="cellIs" dxfId="11" priority="12" operator="lessThan">
      <formula>28.27</formula>
    </cfRule>
    <cfRule type="cellIs" dxfId="10" priority="13" operator="greaterThan">
      <formula>86.55</formula>
    </cfRule>
  </conditionalFormatting>
  <conditionalFormatting sqref="K6">
    <cfRule type="cellIs" dxfId="9" priority="5" operator="between">
      <formula>41.01</formula>
      <formula>125.55</formula>
    </cfRule>
    <cfRule type="cellIs" dxfId="8" priority="10" operator="greaterThan">
      <formula>125.55</formula>
    </cfRule>
    <cfRule type="cellIs" dxfId="7" priority="11" operator="lessThan">
      <formula>41.01</formula>
    </cfRule>
  </conditionalFormatting>
  <conditionalFormatting sqref="K7:K8">
    <cfRule type="cellIs" dxfId="6" priority="7" operator="between">
      <formula>60</formula>
      <formula>150</formula>
    </cfRule>
    <cfRule type="cellIs" dxfId="5" priority="8" operator="greaterThan">
      <formula>150</formula>
    </cfRule>
    <cfRule type="cellIs" dxfId="4" priority="9" operator="lessThan">
      <formula>60</formula>
    </cfRule>
  </conditionalFormatting>
  <conditionalFormatting sqref="K9:K14">
    <cfRule type="cellIs" dxfId="3" priority="1" operator="between">
      <formula>70</formula>
      <formula>160</formula>
    </cfRule>
    <cfRule type="cellIs" dxfId="2" priority="2" operator="lessThan">
      <formula>70</formula>
    </cfRule>
    <cfRule type="cellIs" dxfId="1" priority="3" operator="greaterThan">
      <formula>160</formula>
    </cfRule>
    <cfRule type="cellIs" dxfId="0" priority="4" operator="lessThan">
      <formula>70</formula>
    </cfRule>
  </conditionalFormatting>
  <pageMargins left="0.7" right="0.7" top="0.78740157499999996" bottom="0.78740157499999996"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6E03E-EDD7-4A3B-B072-E246369F1036}">
  <sheetPr codeName="Tabelle6">
    <tabColor theme="7" tint="0.79998168889431442"/>
  </sheetPr>
  <dimension ref="O3:X19"/>
  <sheetViews>
    <sheetView zoomScale="80" zoomScaleNormal="80" workbookViewId="0">
      <selection activeCell="P19" sqref="P19"/>
    </sheetView>
  </sheetViews>
  <sheetFormatPr baseColWidth="10" defaultColWidth="8.7265625" defaultRowHeight="14.5" x14ac:dyDescent="0.35"/>
  <cols>
    <col min="11" max="11" width="20.54296875" bestFit="1" customWidth="1"/>
    <col min="12" max="12" width="17.81640625" bestFit="1" customWidth="1"/>
    <col min="14" max="14" width="16.1796875" customWidth="1"/>
    <col min="15" max="15" width="20.6328125" bestFit="1" customWidth="1"/>
    <col min="16" max="16" width="17.81640625" customWidth="1"/>
    <col min="17" max="17" width="21.26953125" customWidth="1"/>
    <col min="18" max="18" width="17.54296875" customWidth="1"/>
    <col min="19" max="19" width="15.453125" customWidth="1"/>
    <col min="20" max="20" width="17.81640625" customWidth="1"/>
    <col min="21" max="25" width="8.7265625" customWidth="1"/>
  </cols>
  <sheetData>
    <row r="3" spans="15:24" ht="15.5" x14ac:dyDescent="0.35">
      <c r="O3" s="160" t="s">
        <v>254</v>
      </c>
    </row>
    <row r="4" spans="15:24" x14ac:dyDescent="0.35">
      <c r="O4" s="1" t="s">
        <v>145</v>
      </c>
      <c r="P4" s="1" t="s">
        <v>141</v>
      </c>
      <c r="Q4" s="1"/>
      <c r="R4" s="1" t="s">
        <v>20</v>
      </c>
      <c r="S4" s="1" t="s">
        <v>142</v>
      </c>
      <c r="T4" s="1" t="s">
        <v>141</v>
      </c>
      <c r="U4" s="1"/>
      <c r="V4" s="1" t="s">
        <v>143</v>
      </c>
      <c r="W4" s="1" t="s">
        <v>144</v>
      </c>
      <c r="X4" s="1" t="s">
        <v>141</v>
      </c>
    </row>
    <row r="5" spans="15:24" x14ac:dyDescent="0.35">
      <c r="O5" t="s">
        <v>146</v>
      </c>
      <c r="P5" s="4">
        <f>SUM(Ergebnisdetails!E5:E14)</f>
        <v>11.373899999999999</v>
      </c>
      <c r="R5" t="s">
        <v>26</v>
      </c>
      <c r="S5">
        <f>Ergebnisdetails!B48</f>
        <v>1260</v>
      </c>
      <c r="T5" s="4">
        <f>Ergebnisdetails!C48</f>
        <v>0.28602</v>
      </c>
      <c r="V5" t="s">
        <v>149</v>
      </c>
      <c r="W5" s="3">
        <f>'Eingabe Beschaffung'!D12</f>
        <v>313.34700000000004</v>
      </c>
      <c r="X5" s="4">
        <f>'Eingabe Beschaffung'!D12*2/1000</f>
        <v>0.62669400000000008</v>
      </c>
    </row>
    <row r="6" spans="15:24" x14ac:dyDescent="0.35">
      <c r="O6" t="s">
        <v>16</v>
      </c>
      <c r="P6" s="4">
        <f>Ergebnisdetails!G15</f>
        <v>7.8609899999999993</v>
      </c>
      <c r="R6" t="s">
        <v>23</v>
      </c>
      <c r="S6">
        <f>Ergebnisdetails!B49</f>
        <v>4300</v>
      </c>
      <c r="T6" s="4">
        <f>Ergebnisdetails!C49</f>
        <v>0.45150000000000001</v>
      </c>
      <c r="V6" t="s">
        <v>150</v>
      </c>
      <c r="W6" s="3">
        <f>'Eingabe Beschaffung'!D22</f>
        <v>110.06234000000001</v>
      </c>
      <c r="X6" s="4">
        <f>'Eingabe Beschaffung'!D22*2.4/1000</f>
        <v>0.26414961599999998</v>
      </c>
    </row>
    <row r="7" spans="15:24" x14ac:dyDescent="0.35">
      <c r="O7" t="s">
        <v>147</v>
      </c>
      <c r="P7" s="4">
        <f>Ergebnisdetails!C57</f>
        <v>0.76206199999999991</v>
      </c>
      <c r="R7" t="s">
        <v>29</v>
      </c>
      <c r="S7">
        <f>Ergebnisdetails!B50</f>
        <v>0</v>
      </c>
      <c r="T7" s="4">
        <f>Ergebnisdetails!C50</f>
        <v>0</v>
      </c>
    </row>
    <row r="8" spans="15:24" x14ac:dyDescent="0.35">
      <c r="O8" t="s">
        <v>148</v>
      </c>
      <c r="P8" s="4">
        <f>Ergebnisdetails!B65</f>
        <v>7.8547436159999995</v>
      </c>
      <c r="R8" t="s">
        <v>33</v>
      </c>
      <c r="S8">
        <f>Ergebnisdetails!B51</f>
        <v>0</v>
      </c>
      <c r="T8" s="4">
        <f>Ergebnisdetails!C51</f>
        <v>0</v>
      </c>
    </row>
    <row r="9" spans="15:24" x14ac:dyDescent="0.35">
      <c r="R9" t="s">
        <v>36</v>
      </c>
      <c r="S9">
        <f>Ergebnisdetails!B52</f>
        <v>0</v>
      </c>
      <c r="T9" s="4">
        <f>Ergebnisdetails!C52</f>
        <v>0</v>
      </c>
    </row>
    <row r="10" spans="15:24" x14ac:dyDescent="0.35">
      <c r="R10" t="s">
        <v>32</v>
      </c>
      <c r="S10">
        <f>Ergebnisdetails!B53</f>
        <v>0</v>
      </c>
      <c r="T10" s="4">
        <f>Ergebnisdetails!C53</f>
        <v>0</v>
      </c>
    </row>
    <row r="11" spans="15:24" ht="15.5" x14ac:dyDescent="0.35">
      <c r="O11" s="157" t="s">
        <v>255</v>
      </c>
      <c r="R11" t="s">
        <v>30</v>
      </c>
      <c r="S11">
        <f>Ergebnisdetails!B54</f>
        <v>0</v>
      </c>
      <c r="T11" s="4">
        <f>Ergebnisdetails!C54</f>
        <v>0</v>
      </c>
    </row>
    <row r="12" spans="15:24" x14ac:dyDescent="0.35">
      <c r="O12" s="1" t="s">
        <v>145</v>
      </c>
      <c r="P12" s="1" t="s">
        <v>141</v>
      </c>
      <c r="R12" t="s">
        <v>25</v>
      </c>
      <c r="S12">
        <f>Ergebnisdetails!B55</f>
        <v>1753</v>
      </c>
      <c r="T12" s="4">
        <f>Ergebnisdetails!C55</f>
        <v>2.4542000000000001E-2</v>
      </c>
    </row>
    <row r="13" spans="15:24" x14ac:dyDescent="0.35">
      <c r="O13" t="s">
        <v>146</v>
      </c>
      <c r="P13" s="4">
        <f>Ergebnisdetails!J15</f>
        <v>2.21374</v>
      </c>
      <c r="R13" t="s">
        <v>31</v>
      </c>
      <c r="S13">
        <f>Ergebnisdetails!B56</f>
        <v>130</v>
      </c>
      <c r="T13" s="4">
        <f>Ergebnisdetails!C56</f>
        <v>0</v>
      </c>
    </row>
    <row r="14" spans="15:24" x14ac:dyDescent="0.35">
      <c r="O14" t="s">
        <v>16</v>
      </c>
      <c r="P14" s="4">
        <f>Ergebnisdetails!L15</f>
        <v>0.65759999999999996</v>
      </c>
      <c r="Q14" s="158" t="s">
        <v>256</v>
      </c>
    </row>
    <row r="15" spans="15:24" x14ac:dyDescent="0.35">
      <c r="O15" t="s">
        <v>147</v>
      </c>
      <c r="P15" s="4">
        <f>P7*Q15/100</f>
        <v>0.5334433999999999</v>
      </c>
      <c r="Q15" s="159">
        <v>70</v>
      </c>
    </row>
    <row r="16" spans="15:24" x14ac:dyDescent="0.35">
      <c r="O16" t="s">
        <v>148</v>
      </c>
      <c r="P16" s="4">
        <f>P8*Q16/100</f>
        <v>3.9273718079999997</v>
      </c>
      <c r="Q16" s="159">
        <v>50</v>
      </c>
    </row>
    <row r="18" spans="17:17" ht="29" x14ac:dyDescent="0.35">
      <c r="Q18" s="153" t="s">
        <v>257</v>
      </c>
    </row>
    <row r="19" spans="17:17" x14ac:dyDescent="0.35">
      <c r="Q19" s="153"/>
    </row>
  </sheetData>
  <sheetProtection algorithmName="SHA-512" hashValue="cPH2PeZQ7jpNkgWR7K/Ym39SHt55Co0p//Y/KlBRCxOContWeA6g35NHcFacTGjw+TRlN0UlRHbJWWZsGzupoA==" saltValue="9fSnRSevWowkn863in6frw=="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G I T E W P 0 i C e u k A A A A 9 g A A A B I A H A B D b 2 5 m a W c v U G F j a 2 F n Z S 5 4 b W w g o h g A K K A U A A A A A A A A A A A A A A A A A A A A A A A A A A A A h Y + x D o I w G I R f h f w 7 b a m L I T 9 1 U D d J T E y M a 1 M q N E I x t F j e z c F H 8 h X E K O r m e H f f J X f 3 6 w 0 X Q 1 N H F 9 0 5 0 9 o M E s I g 0 l a 1 h b F l B r 0 / x n N Y C N x K d Z K l j k b Y u n R w J o P K + 3 N K a Q i B h B l p u 5 J y x h J 6 y D c 7 V e l G x s Y 6 L 6 3 S 8 G k V / 1 s g c P 8 a I z h J O C O c c 8 K Q T i b m x n 4 B P u 5 9 p j 8 m L v v a 9 5 0 W h Y 5 X a 6 S T R P r + I B 5 Q S w M E F A A C A A g A G I T E 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i E x F g o i k e 4 D g A A A B E A A A A T A B w A R m 9 y b X V s Y X M v U 2 V j d G l v b j E u b S C i G A A o o B Q A A A A A A A A A A A A A A A A A A A A A A A A A A A A r T k 0 u y c z P U w i G 0 I b W A F B L A Q I t A B Q A A g A I A B i E x F j 9 I g n r p A A A A P Y A A A A S A A A A A A A A A A A A A A A A A A A A A A B D b 2 5 m a W c v U G F j a 2 F n Z S 5 4 b W x Q S w E C L Q A U A A I A C A A Y h M R Y D 8 r p q 6 Q A A A D p A A A A E w A A A A A A A A A A A A A A A A D w A A A A W 0 N v b n R l b n R f V H l w Z X N d L n h t b F B L A Q I t A B Q A A g A I A B i E x F g 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p E w D P e w g F T 5 S B 8 4 / j J I F 6 A A A A A A I A A A A A A A N m A A D A A A A A E A A A A P w 4 R F V M d O / F t R Y P P M V Z j C Y A A A A A B I A A A K A A A A A Q A A A A w v 1 d 4 8 T L u G x D k l u 4 d Z x e B 1 A A A A B u M A a D K p n B X i t J 1 9 s d a G 2 t W d j Q u x L W Z c p v L 9 9 u h D P 7 o f 6 D 6 B K r b A J 2 d 6 2 j 2 G 3 C W Y x 8 S 6 l l f 9 h m 8 3 d F 2 N b P 4 6 R v g C j w T G U B M W E + 1 1 c + G g B 1 7 h Q A A A A l o B z f 4 V d Y 7 X 2 Y 6 E z V b b a f K 6 k / C g = = < / 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0b5b67-91b9-44bd-acd0-981adecb9a7d">
      <Terms xmlns="http://schemas.microsoft.com/office/infopath/2007/PartnerControls"/>
    </lcf76f155ced4ddcb4097134ff3c332f>
    <TaxCatchAll xmlns="43e167ee-f8d0-4ab3-acba-388da9ec26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95645FF804658469F4C7C8E96951C7A" ma:contentTypeVersion="16" ma:contentTypeDescription="Ein neues Dokument erstellen." ma:contentTypeScope="" ma:versionID="beb03988113442011206ee43af51e402">
  <xsd:schema xmlns:xsd="http://www.w3.org/2001/XMLSchema" xmlns:xs="http://www.w3.org/2001/XMLSchema" xmlns:p="http://schemas.microsoft.com/office/2006/metadata/properties" xmlns:ns2="0d0b5b67-91b9-44bd-acd0-981adecb9a7d" xmlns:ns3="43e167ee-f8d0-4ab3-acba-388da9ec2649" targetNamespace="http://schemas.microsoft.com/office/2006/metadata/properties" ma:root="true" ma:fieldsID="1754b224be2a16677a0851c4782a22a3" ns2:_="" ns3:_="">
    <xsd:import namespace="0d0b5b67-91b9-44bd-acd0-981adecb9a7d"/>
    <xsd:import namespace="43e167ee-f8d0-4ab3-acba-388da9ec264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b5b67-91b9-44bd-acd0-981adecb9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4441179e-62a3-4f81-8330-82bcddce29d6"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e167ee-f8d0-4ab3-acba-388da9ec264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363f23-e1fd-42f4-86c1-689e9d40f1f0}" ma:internalName="TaxCatchAll" ma:showField="CatchAllData" ma:web="43e167ee-f8d0-4ab3-acba-388da9ec264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3CE960-4CDD-4B2B-A5EA-7FE60D696C82}">
  <ds:schemaRefs>
    <ds:schemaRef ds:uri="http://schemas.microsoft.com/DataMashup"/>
  </ds:schemaRefs>
</ds:datastoreItem>
</file>

<file path=customXml/itemProps2.xml><?xml version="1.0" encoding="utf-8"?>
<ds:datastoreItem xmlns:ds="http://schemas.openxmlformats.org/officeDocument/2006/customXml" ds:itemID="{3AD79D47-1BDE-42D8-86ED-8C6801E9EC7C}">
  <ds:schemaRefs>
    <ds:schemaRef ds:uri="http://purl.org/dc/elements/1.1/"/>
    <ds:schemaRef ds:uri="http://schemas.openxmlformats.org/package/2006/metadata/core-properties"/>
    <ds:schemaRef ds:uri="0d0b5b67-91b9-44bd-acd0-981adecb9a7d"/>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43e167ee-f8d0-4ab3-acba-388da9ec2649"/>
    <ds:schemaRef ds:uri="http://schemas.microsoft.com/office/2006/metadata/properties"/>
  </ds:schemaRefs>
</ds:datastoreItem>
</file>

<file path=customXml/itemProps3.xml><?xml version="1.0" encoding="utf-8"?>
<ds:datastoreItem xmlns:ds="http://schemas.openxmlformats.org/officeDocument/2006/customXml" ds:itemID="{FFE95501-13E9-46BC-9C23-8D195F1C6B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b5b67-91b9-44bd-acd0-981adecb9a7d"/>
    <ds:schemaRef ds:uri="43e167ee-f8d0-4ab3-acba-388da9ec26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4305396-870C-49DC-A312-936BD51028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Erläuterungen</vt:lpstr>
      <vt:lpstr>Eingabe Gebäude</vt:lpstr>
      <vt:lpstr>Eingabe Mobilität</vt:lpstr>
      <vt:lpstr>Eingabe Beschaffung</vt:lpstr>
      <vt:lpstr>Ergebnisdetails</vt:lpstr>
      <vt:lpstr>Diagramme</vt:lpstr>
      <vt:lpstr>Bezeichnung_des_Gebäudes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Wehausen, Dr. Rolf</dc:creator>
  <cp:keywords/>
  <dc:description/>
  <cp:lastModifiedBy>Wehausen, Dr. Rolf</cp:lastModifiedBy>
  <cp:revision/>
  <cp:lastPrinted>2024-06-20T07:04:34Z</cp:lastPrinted>
  <dcterms:created xsi:type="dcterms:W3CDTF">2024-05-15T05:17:44Z</dcterms:created>
  <dcterms:modified xsi:type="dcterms:W3CDTF">2024-06-20T07:12:51Z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0x010100A95645FF804658469F4C7C8E96951C7A</vt:lpwstr>
  </property>
  <property fmtid="{D5CDD505-2E9C-101B-9397-08002B2CF9AE}" pid="3" name="MediaServiceImageTags">
    <vt:lpwstr/>
  </property>
</Properties>
</file>